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 (ACARI)" sheetId="1" r:id="rId4"/>
    <sheet state="visible" name="CRONOGRAMA (ACARI)" sheetId="2" r:id="rId5"/>
    <sheet state="visible" name="BDI (ACARI)" sheetId="3" r:id="rId6"/>
  </sheets>
  <definedNames>
    <definedName name="BGR">#REF!</definedName>
    <definedName name="ZAS">#REF!</definedName>
    <definedName name="_____med01">#REF!</definedName>
    <definedName name="DER">#REF!</definedName>
    <definedName name="ES">#REF!</definedName>
    <definedName name="FGFG">#REF!</definedName>
    <definedName name="AWQ">#REF!</definedName>
    <definedName name="VCX">#REF!</definedName>
    <definedName name="KJH">#REF!</definedName>
    <definedName name="dfgg">#REF!</definedName>
    <definedName name="BNM">#REF!</definedName>
    <definedName name="ATR">#REF!</definedName>
    <definedName localSheetId="0" name="Z_CD2811A7_4BBA_40AD_A743_C87F72825C68_.wvu.PrintArea">'ORÇAMENTO (ACARI)'!$A$1:$J$133</definedName>
    <definedName name="JHJ">#REF!</definedName>
    <definedName name="SA">#REF!</definedName>
    <definedName name="DF">#REF!</definedName>
    <definedName name="BVC">#REF!</definedName>
    <definedName name="DSF">#REF!</definedName>
    <definedName name="iu">#REF!</definedName>
    <definedName name="ERER">#REF!</definedName>
    <definedName name="JK">#REF!</definedName>
    <definedName name="MBNM">#REF!</definedName>
    <definedName name="HGF">#REF!</definedName>
    <definedName name="LJK">#REF!</definedName>
    <definedName name="DFG">#REF!</definedName>
    <definedName name="FGJH">#REF!</definedName>
    <definedName name="ABA">#REF!</definedName>
    <definedName name="Eletricista">#REF!</definedName>
    <definedName name="GDDF">#REF!</definedName>
    <definedName name="HKK">#REF!</definedName>
    <definedName name="QWREWQ">#REF!</definedName>
    <definedName name="carpinteiro">#REF!</definedName>
    <definedName name="opa">#REF!</definedName>
    <definedName name="_med01">#REF!</definedName>
    <definedName localSheetId="0" name="Z_186B0EE8_A905_4634_A6F1_3FAE034D0304_.wvu.PrintTitles">'ORÇAMENTO (ACARI)'!$A$7:$IG$7</definedName>
    <definedName name="JHK">#REF!</definedName>
    <definedName name="ÇLJ">#REF!</definedName>
    <definedName name="JHC">#REF!</definedName>
    <definedName localSheetId="2" name="Print_Area">'BDI (ACARI)'!$A$1:$F$44</definedName>
    <definedName name="ZCB">#REF!</definedName>
    <definedName name="GHJ">#REF!</definedName>
    <definedName name="B">#REF!</definedName>
    <definedName name="XSW">#REF!</definedName>
    <definedName name="MARCUS">#REF!</definedName>
    <definedName name="GDD">#REF!</definedName>
    <definedName localSheetId="0" name="Z_A8DB5757_8CDE_4854_82EE_64B6494724D4_.wvu.PrintTitles">'ORÇAMENTO (ACARI)'!$A$7:$IG$7</definedName>
    <definedName name="PED">#REF!</definedName>
    <definedName name="HHH">#REF!</definedName>
    <definedName name="__med01">#REF!</definedName>
    <definedName name="SADF">#REF!</definedName>
    <definedName name="MJY">#REF!</definedName>
    <definedName localSheetId="0" name="Z_CD2811A7_4BBA_40AD_A743_C87F72825C68_.wvu.PrintTitles">'ORÇAMENTO (ACARI)'!$A$7:$IG$7</definedName>
    <definedName name="MED">#REF!</definedName>
    <definedName name="gfsd">#REF!</definedName>
    <definedName name="SOLO">#REF!</definedName>
    <definedName name="RYY">#REF!</definedName>
    <definedName name="DAS">#REF!</definedName>
    <definedName name="Apedreiro">#REF!</definedName>
    <definedName name="DFSGS">#REF!</definedName>
    <definedName name="QAS">#REF!</definedName>
    <definedName localSheetId="0" name="Z_186B0EE8_A905_4634_A6F1_3FAE034D0304_.wvu.PrintArea">'ORÇAMENTO (ACARI)'!$A$1:$J$133</definedName>
    <definedName name="ASD">#REF!</definedName>
    <definedName localSheetId="0" name="Z_896CFD1F_36B0_4B64_86A5_3E0635C14917_.wvu.PrintArea">'ORÇAMENTO (ACARI)'!$A$1:$J$134</definedName>
    <definedName name="FDS">#REF!</definedName>
    <definedName name="KJKJK">#REF!</definedName>
    <definedName name="ui">#REF!</definedName>
    <definedName localSheetId="0" name="Z_7F5273E2_16C1_4468_9CF2_ABB974D13DD2_.wvu.PrintTitles">'ORÇAMENTO (ACARI)'!$A$7:$IG$7</definedName>
    <definedName name="XFG">#REF!</definedName>
    <definedName name="WSD">#REF!</definedName>
    <definedName name="LDI">#REF!</definedName>
    <definedName name="ge">#REF!</definedName>
    <definedName name="VB">#REF!</definedName>
    <definedName name="UYTY">#REF!</definedName>
    <definedName name="____med01">#REF!</definedName>
    <definedName name="servente">#REF!</definedName>
    <definedName name="SET">#REF!</definedName>
    <definedName name="DE">#REF!</definedName>
    <definedName name="DBL">#REF!</definedName>
    <definedName name="ÇLK">#REF!</definedName>
    <definedName name="OLI">#REF!</definedName>
    <definedName localSheetId="1" name="Z_CD2811A7_4BBA_40AD_A743_C87F72825C68_.wvu.Cols">#REF!</definedName>
    <definedName name="HH">#REF!</definedName>
    <definedName name="POI">#REF!</definedName>
    <definedName name="CXVB">#REF!</definedName>
    <definedName name="AEletricista">#REF!</definedName>
    <definedName name="VCB">#REF!</definedName>
    <definedName name="___med01">#REF!</definedName>
    <definedName name="HBCZ">#REF!</definedName>
    <definedName localSheetId="0" name="Z_84543417_5144_4678_990C_5FAE55AD29AE_.wvu.PrintArea">'ORÇAMENTO (ACARI)'!$A$1:$J$133</definedName>
    <definedName name="QWE">#REF!</definedName>
    <definedName name="SFH">#REF!</definedName>
    <definedName name="YTU">#REF!</definedName>
    <definedName localSheetId="0" name="Z_0E10CFA3_CF93_4FEE_B2A3_2CF04BE08244_.wvu.PrintTitles">'ORÇAMENTO (ACARI)'!$A$7:$IG$7</definedName>
    <definedName name="GJKG">#REF!</definedName>
    <definedName name="Pedreiro">#REF!</definedName>
    <definedName name="SD">#REF!</definedName>
    <definedName name="aaa">#REF!</definedName>
    <definedName name="CRI">#REF!</definedName>
    <definedName name="FGJ">#REF!</definedName>
    <definedName localSheetId="0" name="Z_B592C488_C9B6_46CE_9871_D0404CBF7F9F_.wvu.PrintTitles">'ORÇAMENTO (ACARI)'!$A$7:$IG$7</definedName>
    <definedName localSheetId="0" name="Z_84543417_5144_4678_990C_5FAE55AD29AE_.wvu.PrintTitles">'ORÇAMENTO (ACARI)'!$A$7:$IG$7</definedName>
    <definedName localSheetId="0" name="Z_60498BA0_B871_4F52_9BED_653801CB13CE_.wvu.PrintTitles">'ORÇAMENTO (ACARI)'!$A$7:$IG$7</definedName>
    <definedName name="SDFGG">#REF!</definedName>
    <definedName name="GDG">#REF!</definedName>
    <definedName name="ELE">#REF!</definedName>
    <definedName name="GSDD">#REF!</definedName>
    <definedName name="CMM">#REF!</definedName>
    <definedName name="JGGJ">#REF!</definedName>
    <definedName name="PAI">#REF!</definedName>
    <definedName name="MJU">#REF!</definedName>
    <definedName name="FILHO">#REF!</definedName>
    <definedName name="REW">#REF!</definedName>
    <definedName name="HJG">#REF!</definedName>
    <definedName name="HGJ">#REF!</definedName>
  </definedNames>
  <calcPr/>
</workbook>
</file>

<file path=xl/sharedStrings.xml><?xml version="1.0" encoding="utf-8"?>
<sst xmlns="http://schemas.openxmlformats.org/spreadsheetml/2006/main" count="457" uniqueCount="334">
  <si>
    <t>TRIBUNAL REGIONAL ELEITORAL DO RIO GRANDE DO NORTE</t>
  </si>
  <si>
    <t>SEÇÃO DE ENGENHARIA</t>
  </si>
  <si>
    <t>PLANILHA ORÇAMENTÁRIA</t>
  </si>
  <si>
    <t>OBRA: REFORMA/MANUTENÇÃO DO FÓRUM ELEITORAL DE ACARI</t>
  </si>
  <si>
    <t>DATA REFERÊNCIA TÉCNICA SINAPI: MARÇO/2024</t>
  </si>
  <si>
    <t>ITEM</t>
  </si>
  <si>
    <t>DISCRIMINAÇÃO</t>
  </si>
  <si>
    <t>QTDE.</t>
  </si>
  <si>
    <t>UNID.</t>
  </si>
  <si>
    <t>CÓDIGOS: 
SINAPI/ORSE/ SEINFRA-CE</t>
  </si>
  <si>
    <t>CUSTO UNITÁRIO</t>
  </si>
  <si>
    <t>BDI</t>
  </si>
  <si>
    <t>PREÇO UNITÁRIO</t>
  </si>
  <si>
    <t>PREÇO SERVIÇO</t>
  </si>
  <si>
    <t>%</t>
  </si>
  <si>
    <t>1</t>
  </si>
  <si>
    <t>ITENS PRELIMINARES</t>
  </si>
  <si>
    <t>1.1</t>
  </si>
  <si>
    <t>ANOTAÇÃO DE RESPONSABILIDADE TÉCNICA - ART/CREA-RN.</t>
  </si>
  <si>
    <t>unid</t>
  </si>
  <si>
    <t>ND</t>
  </si>
  <si>
    <t>1.2</t>
  </si>
  <si>
    <r>
      <rPr>
        <rFont val="Roboto"/>
        <color rgb="FF000000"/>
      </rPr>
      <t xml:space="preserve">PODA EM ALTURA DE ÁRVORE COM DIÂMETRO DE TRONCO MENOR QUE 0,20 M. AF_03/2024.
</t>
    </r>
    <r>
      <rPr>
        <rFont val="Roboto"/>
        <b/>
        <color rgb="FF000000"/>
      </rPr>
      <t>TODAS AS ÁRVORES.</t>
    </r>
  </si>
  <si>
    <t>1.3</t>
  </si>
  <si>
    <r>
      <rPr>
        <rFont val="Roboto"/>
        <color rgb="FF000000"/>
      </rPr>
      <t xml:space="preserve">LIMPEZA MANUAL DE VEGETAÇÃO EM TERRENO COM ENXADA. AF_03/2024.
</t>
    </r>
    <r>
      <rPr>
        <rFont val="Roboto"/>
        <b/>
        <color rgb="FF000000"/>
      </rPr>
      <t>REMOÇÃO DE TODA VEGETAÇÃO NÃO DESEJADA NO TERRENO E ENTORNO.</t>
    </r>
  </si>
  <si>
    <t>m²</t>
  </si>
  <si>
    <t>1.4</t>
  </si>
  <si>
    <r>
      <rPr>
        <rFont val="Roboto"/>
        <color rgb="FF000000"/>
        <sz val="10.0"/>
      </rPr>
      <t xml:space="preserve">COLETA E CARGA MANUAIS DE ENTULHO.
</t>
    </r>
    <r>
      <rPr>
        <rFont val="Roboto"/>
        <b/>
        <color rgb="FF000000"/>
        <sz val="10.0"/>
      </rPr>
      <t>INCLUINDO MATERIAL METÁLICO DESCARTADO NO FUNDO DO CARTÓRIO</t>
    </r>
    <r>
      <rPr>
        <rFont val="Roboto"/>
        <b/>
        <color rgb="FF000000"/>
        <sz val="10.0"/>
      </rPr>
      <t xml:space="preserve"> E GRADES/PORTÕES ANTIGOS.</t>
    </r>
  </si>
  <si>
    <t>m³</t>
  </si>
  <si>
    <t>00026/ORSE</t>
  </si>
  <si>
    <t>1.5</t>
  </si>
  <si>
    <r>
      <rPr>
        <rFont val="Roboto"/>
        <color rgb="FF000000"/>
        <sz val="10.0"/>
      </rPr>
      <t xml:space="preserve">LOCAÇÃO MENSAL DE ANDAIME METÁLICO.
</t>
    </r>
    <r>
      <rPr>
        <rFont val="Roboto"/>
        <b/>
        <color rgb="FF000000"/>
        <sz val="10.0"/>
      </rPr>
      <t>QUANTITATIVO PREVISTO PARA O PRAZO TOTAL DO CONTRATO.</t>
    </r>
  </si>
  <si>
    <t>CPU 1</t>
  </si>
  <si>
    <t>1.6</t>
  </si>
  <si>
    <t>TRANSPORTE COM CAMINHÃO BASCULANTE DE 6 M³, EM VIA URBANA PAVIMENTADA, DMT ATÉ 30 KM (UNIDADE: M3XKM). AF_07/2020</t>
  </si>
  <si>
    <t>m³ x km</t>
  </si>
  <si>
    <t>2</t>
  </si>
  <si>
    <t>COBERTURA E IMPERMEABILIZAÇÕES</t>
  </si>
  <si>
    <t>2.1</t>
  </si>
  <si>
    <r>
      <rPr>
        <rFont val="Roboto"/>
        <color rgb="FF000000"/>
        <sz val="10.0"/>
      </rPr>
      <t xml:space="preserve">DEMOLIÇÃO DE LAJES, EM CONCRETO ARMADO, DE FORMA MANUAL, SEM REAPROVEITAMENTO. AF_09/2023
</t>
    </r>
    <r>
      <rPr>
        <rFont val="Roboto"/>
        <b/>
        <color rgb="FF000000"/>
        <sz val="10.0"/>
      </rPr>
      <t>DEMOLIÇÃO PARCIAL DE CHAPINS.</t>
    </r>
  </si>
  <si>
    <t>2.2</t>
  </si>
  <si>
    <r>
      <rPr>
        <rFont val="Roboto"/>
        <color rgb="FF000000"/>
        <sz val="10.0"/>
      </rPr>
      <t xml:space="preserve">TRANSPORTE VERTICAL MANUAL, 1 PAVIMENTO, DE SACOS DE 20 KG (UNIDADE: KG). AF_07/2019.
</t>
    </r>
    <r>
      <rPr>
        <rFont val="Roboto"/>
        <b/>
        <color rgb="FF000000"/>
        <sz val="10.0"/>
      </rPr>
      <t>TRANSPORTE DOS RESÍDUOS DE DEMOLIÇÃO.</t>
    </r>
  </si>
  <si>
    <t>kg</t>
  </si>
  <si>
    <t>2.3</t>
  </si>
  <si>
    <r>
      <rPr>
        <rFont val="Roboto"/>
        <color rgb="FF000000"/>
        <sz val="10.0"/>
      </rPr>
      <t xml:space="preserve">LIMPEZA DE CONTRAPISO COM VASSOURA A SECO. AF_04/2019.
</t>
    </r>
    <r>
      <rPr>
        <rFont val="Roboto"/>
        <b/>
        <color rgb="FF000000"/>
        <sz val="10.0"/>
      </rPr>
      <t>LIMPEZA DA COBERTURA DEVIDO A DEMOLIÇÃO PARCIAL DOS CHAPINS.</t>
    </r>
  </si>
  <si>
    <t>2.4</t>
  </si>
  <si>
    <t>CHAPIM PRÉ-MOLDADO EM CONCRETO.</t>
  </si>
  <si>
    <t>CPU 2</t>
  </si>
  <si>
    <t>2.5</t>
  </si>
  <si>
    <t>RUFO EXTERNO/INTERNO EM CHAPA DE AÇO GALVANIZADO NÚMERO 26, CORTE DE 33 CM, INCLUSO IÇAMENTO. AF_07/2019.</t>
  </si>
  <si>
    <t>m</t>
  </si>
  <si>
    <t>2.6</t>
  </si>
  <si>
    <r>
      <rPr>
        <rFont val="Roboto"/>
        <color rgb="FF000000"/>
        <sz val="10.0"/>
      </rPr>
      <t xml:space="preserve">CALHA EM CHAPA DE AÇO GALVANIZADO NÚMERO 24, DESENVOLVIMENTO DE 100 CM, INCLUSO TRANSPORTE VERTICAL. AF_07/2019.
</t>
    </r>
    <r>
      <rPr>
        <rFont val="Roboto"/>
        <b/>
        <color rgb="FF000000"/>
        <sz val="10.0"/>
      </rPr>
      <t>TROCA PARCIAL DE CALHAS DANIFICADAS.</t>
    </r>
  </si>
  <si>
    <t>2.7</t>
  </si>
  <si>
    <r>
      <rPr>
        <rFont val="Roboto"/>
        <color rgb="FF000000"/>
        <sz val="10.0"/>
      </rPr>
      <t xml:space="preserve">LIMPEZA DE CALHA DE ZINCO (REQUISITOS: COM USO DE ESCOVAS MANUAIS, PANOS OU FERRAMENTAS PORTÁTEIS COM USO DE ÁGUA OU SABÃO NEUTRO. EXCLUIDA A POSSIBILIDADE DE USO DE PRODUTOS QUE POLUAM O MEIO AMBIENTE).
</t>
    </r>
    <r>
      <rPr>
        <rFont val="Roboto"/>
        <b/>
        <color rgb="FF000000"/>
        <sz val="10.0"/>
      </rPr>
      <t>LIMPEZA DO PERÍMETRO TOTAL DAS CALHAS.</t>
    </r>
  </si>
  <si>
    <t>04865/ORSE</t>
  </si>
  <si>
    <t>2.8</t>
  </si>
  <si>
    <r>
      <rPr>
        <rFont val="Roboto"/>
        <color rgb="FF000000"/>
        <sz val="10.0"/>
      </rPr>
      <t xml:space="preserve">IMPERMEABILIZAÇÃO DE SUPERFÍCIE COM MANTA ASFÁLTICA, UMA CAMADA, INCLUSIVE APLICAÇÃO DE PRIMER ASFÁLTICO, E=3MM.
</t>
    </r>
    <r>
      <rPr>
        <rFont val="Roboto"/>
        <b/>
        <color rgb="FF000000"/>
        <sz val="10.0"/>
      </rPr>
      <t>APLICAÇÃO NA COBERTURA</t>
    </r>
  </si>
  <si>
    <t>CPU 3</t>
  </si>
  <si>
    <t>2.9</t>
  </si>
  <si>
    <r>
      <rPr>
        <rFont val="Roboto"/>
        <color rgb="FF000000"/>
        <sz val="10.0"/>
      </rPr>
      <t xml:space="preserve">PINTURA HIDROFUGANTE COM SILICONE, APLICAÇÃO MANUAL, 2 DEMÃOS. AF_05/2021. (REQUISITOS: COM USO DE SIKAFILL, MANTA LIQUIDA DA AXTON, VEDAPREN FAST OU SIMILAR). 
</t>
    </r>
    <r>
      <rPr>
        <rFont val="Roboto"/>
        <b/>
        <color rgb="FF000000"/>
        <sz val="10.0"/>
      </rPr>
      <t>PINTURA DAS CALHAS DE ÁGUAS PLUVIAIS.
REFERÊNCIA DE PRODUTO:</t>
    </r>
    <r>
      <rPr>
        <rFont val="Roboto"/>
        <color rgb="FF000000"/>
        <sz val="10.0"/>
      </rPr>
      <t xml:space="preserve"> </t>
    </r>
    <r>
      <rPr>
        <rFont val="Roboto"/>
        <color rgb="FF000000"/>
        <sz val="10.0"/>
        <u/>
      </rPr>
      <t>https://www.quartzolit.weber/impermeabilizantes-quartzolit/impermeabilizantes-para-lajes-e-telhados/impermeabilizante-manta-liquida-branca-quartzolitt</t>
    </r>
  </si>
  <si>
    <t>2.10</t>
  </si>
  <si>
    <r>
      <rPr>
        <rFont val="Roboto"/>
        <color theme="1"/>
      </rPr>
      <t xml:space="preserve">FABRICAÇÃO E INSTALAÇÃO DE PONTALETES DE MADEIRA NÃO APARELHADA PARA TELHADOS COM ATÉ 2 ÁGUAS E COM TELHA ONDULADA DE FIBROCIMENTO, ALUMÍNIO OU PLÁSTICA EM EDIFÍCIO INSTITUCIONAL TÉRREO, INCLUSO TRANSPORTE VERTICAL. AF_07/2019
</t>
    </r>
    <r>
      <rPr>
        <rFont val="Roboto"/>
        <b/>
        <color theme="1"/>
      </rPr>
      <t>REFORÇO E SER IMPLANTADO NA ESTRUTURA DA COBERTURA DO PRÉDIO (EXCETO CAIXA D'ÁGUA, GARAGEM E FRONTAL).</t>
    </r>
  </si>
  <si>
    <t>2.11</t>
  </si>
  <si>
    <r>
      <rPr>
        <rFont val="Roboto"/>
        <color rgb="FF000000"/>
        <sz val="10.0"/>
      </rPr>
      <t xml:space="preserve">(COMPOSIÇÃO REPRESENTATIVA) DO SERVIÇO DE INSTALAÇÃO DE TUBOS DE PVC,SÉRIE R, ÁGUA PLUVIAL, DN 100 MM (INSTALADO EM RAMAL DE ENCAMINHAMENTO, OU CONDUTORES VERTICAIS), INCLUSIVE CONEXÕES, CORTES E FIXAÇÕES, PARA PRÉDIOS. AF_10/2015. 
</t>
    </r>
    <r>
      <rPr>
        <rFont val="Roboto"/>
        <b/>
        <color rgb="FF000000"/>
        <sz val="10.0"/>
      </rPr>
      <t>CONDUTOR VERTICAL DE ÁGUAS PLUVIAIS.</t>
    </r>
  </si>
  <si>
    <t>CPU 4</t>
  </si>
  <si>
    <t>2.12</t>
  </si>
  <si>
    <r>
      <rPr>
        <rFont val="Roboto"/>
        <color rgb="FF000000"/>
        <sz val="10.0"/>
      </rPr>
      <t xml:space="preserve">FORRO EM PLACAS DE GESSO, PARA AMBIENTES RESIDENCIAIS. AF_08/2023_PS
</t>
    </r>
    <r>
      <rPr>
        <rFont val="Roboto"/>
        <b/>
        <color rgb="FF000000"/>
        <sz val="10.0"/>
      </rPr>
      <t>FORROS DANIFICADOS EM AMBIENTES INTERNOS.</t>
    </r>
  </si>
  <si>
    <t>2.13</t>
  </si>
  <si>
    <r>
      <rPr>
        <rFont val="Roboto"/>
        <color rgb="FF000000"/>
        <sz val="10.0"/>
      </rPr>
      <t xml:space="preserve">FORRO EM RÉGUAS DE PVC, FRISADO, PARA AMBIENTES COMERCIAIS, INCLUSIVE ESTRUTURA BIDIRECIONAL DE FIXAÇÃO. AF_08/2023_PS
</t>
    </r>
    <r>
      <rPr>
        <rFont val="Roboto"/>
        <b/>
        <color rgb="FF000000"/>
        <sz val="10.0"/>
      </rPr>
      <t>FORRO DA GARAGEM DE CARGA E DESCARGA.</t>
    </r>
  </si>
  <si>
    <t>2.14</t>
  </si>
  <si>
    <r>
      <rPr>
        <rFont val="Roboto"/>
        <color rgb="FF000000"/>
        <sz val="10.0"/>
      </rPr>
      <t xml:space="preserve">TELHAMENTO COM TELHA ONDULADA DE FIBROCIMENTO E = 6 MM, COM RECOBRIMENTO LATERAL DE 1/4 DE ONDA PARA TELHADO COM INCLINAÇÃO MAIOR QUE 10°, COM ATÉ 2 ÁGUAS, INCLUSO IÇAMENTO. AF_07/2019
</t>
    </r>
    <r>
      <rPr>
        <rFont val="Roboto"/>
        <b/>
        <color rgb="FF000000"/>
        <sz val="10.0"/>
      </rPr>
      <t>TROCA DE TELHA APÓS DESINSTALAÇÃO DO AR CONDICIONADO</t>
    </r>
  </si>
  <si>
    <t>3</t>
  </si>
  <si>
    <t>REVESTIMENTOS</t>
  </si>
  <si>
    <t>3.1</t>
  </si>
  <si>
    <r>
      <rPr>
        <rFont val="Roboto"/>
        <color rgb="FF000000"/>
        <sz val="10.0"/>
      </rPr>
      <t xml:space="preserve">EXECUÇÃO DE RASGOS EM ALVENARIA PARA REPARO DE TRINCAS E PARA INSTALAÇÃO DE TUBULAÇÕES.
</t>
    </r>
    <r>
      <rPr>
        <rFont val="Roboto"/>
        <b/>
        <color rgb="FF000000"/>
        <sz val="10.0"/>
      </rPr>
      <t>TRINCAS NA ALVENARIA DO PRÉDIO.</t>
    </r>
  </si>
  <si>
    <t>02481/ORSE</t>
  </si>
  <si>
    <t>3.2</t>
  </si>
  <si>
    <r>
      <rPr>
        <rFont val="Roboto"/>
        <color rgb="FF000000"/>
        <sz val="10.0"/>
      </rPr>
      <t xml:space="preserve">ENCHIMENTO DE RASGOS COM ARGAMASSA 1:4 CIM:AREIA GROSSA.
</t>
    </r>
    <r>
      <rPr>
        <rFont val="Roboto"/>
        <b/>
        <color rgb="FF000000"/>
        <sz val="10.0"/>
      </rPr>
      <t>REPARO DAS TRINCAS NA ALVENARIA DO PRÉDIO.</t>
    </r>
  </si>
  <si>
    <t>02483/ORSE</t>
  </si>
  <si>
    <t>3.3</t>
  </si>
  <si>
    <r>
      <rPr>
        <rFont val="Roboto"/>
        <color rgb="FF000000"/>
        <sz val="10.0"/>
      </rPr>
      <t xml:space="preserve">AÇO CA - 60 Ø 4,2 A 9,5MM, INCLUSIVE CORTE, DOBRAGEM, MONTAGEM E COLOCACAO DE FERRAGENS NAS FORMAS, PARA SUPERESTRUTURAS E FUNDAÇÕES - R1
</t>
    </r>
    <r>
      <rPr>
        <rFont val="Roboto"/>
        <b/>
        <color rgb="FF000000"/>
        <sz val="10.0"/>
      </rPr>
      <t>PARA REPARO DAS RACHADURAS NOS MUROS.</t>
    </r>
  </si>
  <si>
    <t>141/ORSE</t>
  </si>
  <si>
    <t>3.4</t>
  </si>
  <si>
    <r>
      <rPr>
        <rFont val="Roboto"/>
        <color rgb="FF000000"/>
        <sz val="10.0"/>
      </rPr>
      <t xml:space="preserve">DEMOLIÇÃO DE ARGAMASSAS, DE FORMA MANUAL, SEM REAPROVEITAMENTO. AF_09/2023.
</t>
    </r>
    <r>
      <rPr>
        <rFont val="Roboto"/>
        <b/>
        <color rgb="FF000000"/>
        <sz val="10.0"/>
      </rPr>
      <t>PARCELAS DE REBOCO QUE ESTEJAM CONDENADAS.</t>
    </r>
  </si>
  <si>
    <t>3.5</t>
  </si>
  <si>
    <r>
      <rPr>
        <rFont val="Roboto"/>
        <color rgb="FF000000"/>
        <sz val="10.0"/>
      </rPr>
      <t xml:space="preserve">EMBOÇO OU MASSA ÚNICA EM ARGAMASSA TRAÇO 1:2:8, PREPARO MECÂNICO COM BETONEIRA 400 L, APLICADA MANUALMENTE EM PANOS CEGOS DE FACHADA (SEM PRESENÇA DE VÃOS), ESPESSURA DE 25 MM. AF_08/2022.
</t>
    </r>
    <r>
      <rPr>
        <rFont val="Roboto"/>
        <b/>
        <color rgb="FF000000"/>
        <sz val="10.0"/>
      </rPr>
      <t>RECUPERAÇÃO DO REVESTIMENTO APÓS A REPARAÇÃO DAS TRINCAS E RACHADURAS.</t>
    </r>
  </si>
  <si>
    <t>4</t>
  </si>
  <si>
    <t>PISOS</t>
  </si>
  <si>
    <t>4.1</t>
  </si>
  <si>
    <r>
      <rPr>
        <rFont val="Roboto"/>
        <color rgb="FF000000"/>
        <sz val="10.0"/>
      </rPr>
      <t xml:space="preserve">DEMOLIÇÃO MANUAL DE PISO CIMENTADO SOBRE LASTRO DE CONCRETO.
</t>
    </r>
    <r>
      <rPr>
        <rFont val="Roboto"/>
        <b/>
        <color rgb="FF000000"/>
        <sz val="10.0"/>
      </rPr>
      <t>ESPESSURA 3 CM. REPAROS PONTUAIS.</t>
    </r>
  </si>
  <si>
    <t>CPU 5</t>
  </si>
  <si>
    <t>4.2</t>
  </si>
  <si>
    <r>
      <rPr>
        <rFont val="Roboto"/>
        <color rgb="FF000000"/>
        <sz val="10.0"/>
      </rPr>
      <t xml:space="preserve">PISO CIMENTADO, TRAÇO 1:3 (CIMENTO E AREIA), ACABAMENTO RÚSTICO, ESPESSURA 3,0 CM, PREPARO MECÂNICO DA ARGAMASSA, INCLUSO JUNTA DE DILATAÇÃO COM BASE BETUMINOSA.
</t>
    </r>
    <r>
      <rPr>
        <rFont val="Roboto"/>
        <b/>
        <color rgb="FF000000"/>
        <sz val="10.0"/>
      </rPr>
      <t>ESPESSURA 3 CM. REPAROS PONTUAIS.</t>
    </r>
  </si>
  <si>
    <t>CPU 6</t>
  </si>
  <si>
    <t>4.3</t>
  </si>
  <si>
    <r>
      <rPr>
        <rFont val="Roboto"/>
        <color rgb="FF000000"/>
        <sz val="10.0"/>
      </rPr>
      <t xml:space="preserve">EXECUÇÃO DE PASSEIO (CALÇADA) OU PISO DE CONCRETO COM CONCRETO MOLDADO IN LOCO, FEITO EM OBRA, ACABAMENTO DESEMPOLADO, NÃO ARMADO. AF_08/2022
</t>
    </r>
    <r>
      <rPr>
        <rFont val="Roboto"/>
        <b/>
        <color rgb="FF000000"/>
        <sz val="10.0"/>
      </rPr>
      <t>ESPESSURA 7 CM. ÁREA DO SUBSOLO.</t>
    </r>
  </si>
  <si>
    <t>4.4</t>
  </si>
  <si>
    <r>
      <rPr>
        <rFont val="Roboto"/>
        <color rgb="FF000000"/>
        <sz val="10.0"/>
      </rPr>
      <t xml:space="preserve">DEMOLIÇÃO DE CONCRETO MANUALMENTE.
</t>
    </r>
    <r>
      <rPr>
        <rFont val="Roboto"/>
        <b/>
        <color rgb="FF000000"/>
        <sz val="10.0"/>
      </rPr>
      <t>ESPESSURA 5 CM.  REPAROS PONTUAIS</t>
    </r>
  </si>
  <si>
    <t>00013/ORSE</t>
  </si>
  <si>
    <t>4.5</t>
  </si>
  <si>
    <r>
      <rPr>
        <rFont val="Roboto"/>
        <color rgb="FF000000"/>
        <sz val="10.0"/>
      </rPr>
      <t xml:space="preserve">EXECUÇÃO DE PASSEIO (CALÇADA) OU PISO DE CONCRETO COM CONCRETO MOLDADO IN LOCO, FEITO EM OBRA, ACABAMENTO CONVENCIONAL, NÃO ARMADO. AF_08/2022.
</t>
    </r>
    <r>
      <rPr>
        <rFont val="Roboto"/>
        <b/>
        <color rgb="FF000000"/>
        <sz val="10.0"/>
      </rPr>
      <t>ESPESSURA 7 CM. PARTE DA CALÇADA E CANTEIRO EM FRENTE AO MASTRO.</t>
    </r>
  </si>
  <si>
    <t>4.6</t>
  </si>
  <si>
    <r>
      <rPr>
        <rFont val="Roboto"/>
        <color rgb="FF000000"/>
        <sz val="10.0"/>
      </rPr>
      <t xml:space="preserve">PISO EM LADRILHO HIDRÁULICO APLICADO EM AMBIENTES EXTERNOS. AF_05/2020.
</t>
    </r>
    <r>
      <rPr>
        <rFont val="Roboto"/>
        <b/>
        <color rgb="FF000000"/>
        <sz val="10.0"/>
      </rPr>
      <t>PISO TÁTIL DAS CALÇADAS.</t>
    </r>
  </si>
  <si>
    <t>4.7</t>
  </si>
  <si>
    <r>
      <rPr>
        <rFont val="Roboto"/>
        <color rgb="FF000000"/>
        <sz val="10.0"/>
      </rPr>
      <t xml:space="preserve">CAIXA ENTERRADA HIDRÁULICA RETANGULAR EM ALVENARIA COM TIJOLOS CERÂMICOS MACIÇOS, DIMENSÕES INTERNAS: 0,3X0,3X0,3 M PARA REDE DE DRENAGEM. AF_12/2020. 
</t>
    </r>
    <r>
      <rPr>
        <rFont val="Roboto"/>
        <b/>
        <color rgb="FF000000"/>
        <sz val="10.0"/>
      </rPr>
      <t>SUBSTITUIÇÃO DA CAIXA DE BRITA.</t>
    </r>
  </si>
  <si>
    <t>un</t>
  </si>
  <si>
    <t>5</t>
  </si>
  <si>
    <t>ESQUADRIAS</t>
  </si>
  <si>
    <t>5.1</t>
  </si>
  <si>
    <r>
      <rPr>
        <rFont val="Roboto"/>
        <color rgb="FF000000"/>
        <sz val="10.0"/>
      </rPr>
      <t xml:space="preserve">MANUTENÇÃO DAS GRADES FRONTAIS EM METALON COM SUBSTITUIÇÃO DAS BARRAS DANIFICADAS.
</t>
    </r>
    <r>
      <rPr>
        <rFont val="Roboto"/>
        <b/>
        <color rgb="FF000000"/>
        <sz val="10.0"/>
      </rPr>
      <t>GRADIS FRONTAIS</t>
    </r>
  </si>
  <si>
    <t>CPU 7</t>
  </si>
  <si>
    <t>5.2</t>
  </si>
  <si>
    <r>
      <rPr>
        <rFont val="Roboto"/>
        <color rgb="FF000000"/>
        <sz val="10.0"/>
      </rPr>
      <t xml:space="preserve">MANUTENÇÃO DOS PORTÕES PIVOTANTE COM SUBSTITUIÇÃO DAS BARRAS DANIFICADAS E DOBRADIÇAS.
</t>
    </r>
    <r>
      <rPr>
        <rFont val="Roboto"/>
        <b/>
        <color rgb="FF000000"/>
        <sz val="10.0"/>
      </rPr>
      <t>PORTÕES DE ENTRADA DE VEÍCULOS E PEDESTRES E DEPÓSIDO DO SUBSOLO.</t>
    </r>
  </si>
  <si>
    <t>CPU 8</t>
  </si>
  <si>
    <t>5.3</t>
  </si>
  <si>
    <r>
      <rPr>
        <rFont val="Roboto"/>
        <color rgb="FF000000"/>
        <sz val="10.0"/>
      </rPr>
      <t xml:space="preserve">MANUTENÇÃO DOS PORTÕES EM METALON E CHAPA, COM SUBSTITUIÇÃO DE ROUDANAS, BARRAS DANIFICADAS E FECHADURA DE CILINDRO CROMADA. INCLUSIVE CHUMBAMENTO.
</t>
    </r>
    <r>
      <rPr>
        <rFont val="Roboto"/>
        <b/>
        <color rgb="FF000000"/>
        <sz val="10.0"/>
      </rPr>
      <t>PORTA METÁLICA - DEPÓSITO DAS URNAS.</t>
    </r>
  </si>
  <si>
    <t>CPU 9</t>
  </si>
  <si>
    <t>5.4</t>
  </si>
  <si>
    <r>
      <rPr>
        <rFont val="Roboto"/>
        <color rgb="FF000000"/>
        <sz val="10.0"/>
      </rPr>
      <t xml:space="preserve">JOGO DE FERRAGENS CROMADAS PARA PORTA DE VIDRO TEMPERADO, UMA FOLHA COMPOSTO DE DOBRADICAS SUPERIOR E INFERIOR, TRINCO, FECHADURA, CONTRA FECHADURA COM CAPUCHINHO SEM MOLA E PUXADOR. AF_01/2021.
</t>
    </r>
    <r>
      <rPr>
        <rFont val="Roboto"/>
        <b/>
        <color rgb="FF000000"/>
        <sz val="10.0"/>
      </rPr>
      <t>TROCAR FERRAGENS DAS PORTAS DE VIDRO TEMPERADO DA RECEPÇÃO.</t>
    </r>
  </si>
  <si>
    <t>5.5</t>
  </si>
  <si>
    <r>
      <rPr>
        <rFont val="Roboto"/>
        <color rgb="FF000000"/>
        <sz val="10.0"/>
      </rPr>
      <t xml:space="preserve">MOLA HIDRAULICA DE PISO PARA PORTA DE VIDRO TEMPERADO. AF_01/2021.
</t>
    </r>
    <r>
      <rPr>
        <rFont val="Roboto"/>
        <b/>
        <color rgb="FF000000"/>
        <sz val="10.0"/>
      </rPr>
      <t>PORTAS DE VIDRO TEMPERADO DA RECEPÇÃO.</t>
    </r>
    <r>
      <rPr>
        <rFont val="Roboto"/>
        <color rgb="FF000000"/>
        <sz val="10.0"/>
      </rPr>
      <t xml:space="preserve">
</t>
    </r>
    <r>
      <rPr>
        <rFont val="Roboto"/>
        <b/>
        <color rgb="FF000000"/>
        <sz val="10.0"/>
      </rPr>
      <t>R</t>
    </r>
    <r>
      <rPr>
        <rFont val="Roboto"/>
        <b/>
        <color rgb="FF000000"/>
        <sz val="10.0"/>
      </rPr>
      <t>EFERÊNCIA DE PRODUTO:</t>
    </r>
    <r>
      <rPr>
        <rFont val="Roboto"/>
        <b/>
        <color rgb="FF000000"/>
        <sz val="10.0"/>
      </rPr>
      <t xml:space="preserve">
</t>
    </r>
    <r>
      <rPr>
        <rFont val="Roboto"/>
        <color rgb="FF000000"/>
        <sz val="10.0"/>
        <u/>
      </rPr>
      <t>https://www.dormakaba.com/br-pt/solu%C3%A7%C3%B5es/produtos/ferragens-para-portas/molas-hidr%C3%A1ulicas/bts-84-282356</t>
    </r>
  </si>
  <si>
    <t>5.6</t>
  </si>
  <si>
    <r>
      <rPr>
        <rFont val="Roboto"/>
        <color rgb="FF000000"/>
        <sz val="10.0"/>
      </rPr>
      <t xml:space="preserve">PELÍCULA INSULFILM APLICADA OU SIMILAR.
</t>
    </r>
    <r>
      <rPr>
        <rFont val="Roboto"/>
        <b/>
        <color rgb="FF000000"/>
        <sz val="10.0"/>
      </rPr>
      <t>FAIXA DE SEGURANÇA - PELÍCULA JATEADA APLICADA NA PORTA DE ENTRADA E NA PORTA DO CORREDOR COM O NOME "TRE".</t>
    </r>
  </si>
  <si>
    <t>3149/ORSE</t>
  </si>
  <si>
    <t>5.7</t>
  </si>
  <si>
    <r>
      <rPr>
        <rFont val="Roboto"/>
        <color rgb="FF000000"/>
        <sz val="10.0"/>
      </rPr>
      <t xml:space="preserve">MANUTENÇÃO DE ESQUADRIAS EM ALUMÍNIO.
</t>
    </r>
    <r>
      <rPr>
        <rFont val="Roboto"/>
        <b/>
        <color rgb="FF000000"/>
        <sz val="10.0"/>
      </rPr>
      <t>SUBSTITUIÇÃO DAS ROLDANAS E ACESSÓRIOS EM JANELAS EM ALUMÍNIO E VIDRO.</t>
    </r>
  </si>
  <si>
    <t>CPU 10</t>
  </si>
  <si>
    <t>5.8</t>
  </si>
  <si>
    <r>
      <rPr>
        <rFont val="Roboto"/>
        <color rgb="FF000000"/>
        <sz val="10.0"/>
      </rPr>
      <t xml:space="preserve">FECHADURA DE EMBUTIR COM CILINDRO, EXTERNA, COMPLETA, ACABAMENTO PADRÃO MÉDIO, INCLUSO EXECUÇÃO DE FURO - FORNECIMENTO E INSTALAÇÃO. AF_12/2019.
</t>
    </r>
    <r>
      <rPr>
        <rFont val="Roboto"/>
        <b/>
        <color rgb="FF000000"/>
        <sz val="10.0"/>
      </rPr>
      <t>PORTAS DO PRÉDIO COM PROBLEMA NA FECHADURA.</t>
    </r>
  </si>
  <si>
    <t>5.9</t>
  </si>
  <si>
    <r>
      <rPr>
        <rFont val="Roboto"/>
        <color rgb="FF000000"/>
        <sz val="10.0"/>
      </rPr>
      <t xml:space="preserve">FECHADURA DE EMBUTIR PARA PORTA DE BANHEIRO, COMPLETA, ACABAMENTO PADRÃO MÉDIO, INCLUSO EXECUÇÃO DE FURO - FORNECIMENTO E INSTALAÇÃO. AF_12/2019.
</t>
    </r>
    <r>
      <rPr>
        <rFont val="Roboto"/>
        <b/>
        <color rgb="FF000000"/>
        <sz val="10.0"/>
      </rPr>
      <t>PORTA DO BANHEIRO COM PROBLEMA NA FECHADURA.</t>
    </r>
  </si>
  <si>
    <t>5.10</t>
  </si>
  <si>
    <r>
      <rPr>
        <rFont val="Roboto"/>
        <color rgb="FF000000"/>
        <sz val="10.0"/>
      </rPr>
      <t xml:space="preserve">BATENTE PARA PORTA DE MADEIRA, FIXAÇÃO COM ARGAMASSA, PADRÃO MÉDIO - FORNECIMENTO E INSTALAÇÃO. AF_12/2019.
</t>
    </r>
    <r>
      <rPr>
        <rFont val="Roboto"/>
        <b/>
        <color rgb="FF000000"/>
        <sz val="10.0"/>
      </rPr>
      <t>PORTA DO PRÉDIO COM BATENTE DANIFICADO.</t>
    </r>
  </si>
  <si>
    <t>5.11</t>
  </si>
  <si>
    <r>
      <rPr>
        <rFont val="Roboto"/>
        <color rgb="FF000000"/>
        <sz val="10.0"/>
      </rPr>
      <t xml:space="preserve">PORTA DE MADEIRA PARA VERNIZ, SEMI-OCA (LEVE OU MÉDIA), 90X210 CM, ESPESSURA DE 3,5CM, INCLUSO DOBRADIÇAS - FORNECIMENTO E INSTALAÇÃO. AF_12/2019.
</t>
    </r>
    <r>
      <rPr>
        <rFont val="Roboto"/>
        <b/>
        <color rgb="FF000000"/>
        <sz val="10.0"/>
      </rPr>
      <t>SUBSTITUIÇÃO DA PORTA DO BANHEIRO MASCULINO (INFESTAÇÃO DE CUPIM).</t>
    </r>
  </si>
  <si>
    <t>5.12</t>
  </si>
  <si>
    <t>ALVENARIA DE VEDAÇÃO COM ELEMENTO VAZADO DE CERÂMICA (COBOGÓ) DE 7X20X20CM E ARGAMASSA DE ASSENTAMENTO COM PREPARO EM BETONEIRA. AF_05/2020</t>
  </si>
  <si>
    <t>5.13</t>
  </si>
  <si>
    <t>TELA DE NYLON TIPO MOSQUITEIRO COM MOLDURA EM MADEIRA, PARA ESQUADRIAS - REV 01</t>
  </si>
  <si>
    <t>01897/ORSE</t>
  </si>
  <si>
    <t>5.14</t>
  </si>
  <si>
    <t xml:space="preserve">REMOÇÃO DE PORTAS, DE FORMA MANUAL, SEM REAPROVEITAMENTO. AF_09/2023
</t>
  </si>
  <si>
    <t>5.15</t>
  </si>
  <si>
    <t>PORTA EM CHAPA DE FERRO 3MM, DE ABRIR, DE 0,90 X 2,10M, QUADRO EM BARRA CHATA DE 2.1/2" X 3/8", COM 3 BARRAS CHATA DE 2" X 1/4" NA HORIZONTAL, INCLUSIVE DOBRADIÇAS E E FERROLHO</t>
  </si>
  <si>
    <t>12745/ORSE</t>
  </si>
  <si>
    <t>6</t>
  </si>
  <si>
    <t>INSTALAÇÕES</t>
  </si>
  <si>
    <t>6.1</t>
  </si>
  <si>
    <r>
      <rPr>
        <rFont val="Roboto"/>
        <color rgb="FF000000"/>
        <sz val="10.0"/>
      </rPr>
      <t xml:space="preserve">QUADRO DE MEDIÇÃO TRIFÁSICA (acima de 10 kva)
</t>
    </r>
    <r>
      <rPr>
        <rFont val="Roboto"/>
        <b/>
        <color rgb="FF000000"/>
        <sz val="10.0"/>
      </rPr>
      <t>COM CAIXA DE ACRÍLICO NO PADRÃO DA COSERN</t>
    </r>
  </si>
  <si>
    <t>0339/ORSE</t>
  </si>
  <si>
    <t>6.2</t>
  </si>
  <si>
    <t>ELETRODUTO RÍGIDO SOLDÁVEL, PVC, DN 25 MM (3/4''), APARENTE - FORNECIMENTO E INSTALAÇÃO. AF_10/2022.</t>
  </si>
  <si>
    <t>6.3</t>
  </si>
  <si>
    <t>ELETRODUTO RÍGIDO SOLDÁVEL, PVC, DN 32 MM (1''), APARENTE - FORNECIMENTO E INSTALAÇÃO. AF_10/2022.</t>
  </si>
  <si>
    <t>6.4</t>
  </si>
  <si>
    <t>CABO DE COBRE FLEXÍVEL ISOLADO, 2,5 MM², ANTI-CHAMA 450/750 V, PARA CIRCUITOS TERMINAIS - FORNECIMENTO E INSTALAÇÃO. AF_03/2023.</t>
  </si>
  <si>
    <t>6.5</t>
  </si>
  <si>
    <r>
      <rPr>
        <rFont val="Roboto"/>
        <color rgb="FF000000"/>
        <sz val="10.0"/>
      </rPr>
      <t xml:space="preserve">DISJUNTOR MONOPOLAR TIPO DIN, CORRENTE NOMINAL DE 10A - FORNECIMENTO E INSTALAÇÃO. AF_10/2020.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https://www.santil.com.br/produto/mini-disjuntor-unipolar-10a-curva-c-schneider-electric/392817/</t>
    </r>
  </si>
  <si>
    <t>6.6</t>
  </si>
  <si>
    <r>
      <rPr>
        <rFont val="Roboto"/>
        <color rgb="FF000000"/>
        <sz val="10.0"/>
      </rPr>
      <t xml:space="preserve">CAIXA DE PASSAGEM 20x20X12 CM EM CHAPA DE AÇO GALVANIZADO, EMBUTIDA - FORNECIMENTO E INSTALAÇÃO.
</t>
    </r>
    <r>
      <rPr>
        <rFont val="Roboto"/>
        <b/>
        <color rgb="FF000000"/>
        <sz val="10.0"/>
      </rPr>
      <t>PARA SER INSTALADA NO PISO DA CIRCULAÇÃO EM SUBSTITUIÇÃO ÀS CAIXAS EXISTENTES.</t>
    </r>
  </si>
  <si>
    <t>CPU 11</t>
  </si>
  <si>
    <t>6.7</t>
  </si>
  <si>
    <r>
      <rPr>
        <rFont val="Roboto"/>
        <color rgb="FF000000"/>
        <sz val="10.0"/>
      </rPr>
      <t xml:space="preserve">RELÉ FOTOELÉTRICO PARA COMANDO DE ILUMINAÇÃO EXTERNA 1000 W - FORNECIMENTO E INSTALAÇÃO. AF_08/2020.
</t>
    </r>
    <r>
      <rPr>
        <rFont val="Roboto"/>
        <b/>
        <color rgb="FF000000"/>
        <sz val="10.0"/>
      </rPr>
      <t>REFERÊNCIA DE PRODUT</t>
    </r>
    <r>
      <rPr>
        <rFont val="Roboto"/>
        <b/>
        <color rgb="FF000000"/>
        <sz val="10.0"/>
      </rPr>
      <t xml:space="preserve">O:
</t>
    </r>
    <r>
      <rPr>
        <rFont val="Roboto"/>
        <color rgb="FF000000"/>
        <sz val="10.0"/>
        <u/>
      </rPr>
      <t>https://www.ferreiracosta.com/Produto/127948/rele-fotocelula-plastico-azul-220v-trifacil-azul-exatron?region_id=777777&amp;gclid=Cj0KCQjw--2aBhD5ARIsALiRlwB1ELJq4rBWoA2MCO2OWy01PsW0uYez8dCaojRJYb7bS0KXO7mGd7kaAgqdEALw_</t>
    </r>
    <r>
      <rPr>
        <rFont val="Roboto"/>
        <color rgb="FF000000"/>
        <sz val="10.0"/>
        <u/>
      </rPr>
      <t>wcB</t>
    </r>
  </si>
  <si>
    <t>6.8</t>
  </si>
  <si>
    <r>
      <rPr>
        <rFont val="Roboto"/>
        <color rgb="FF000000"/>
        <sz val="10.0"/>
      </rPr>
      <t xml:space="preserve">TOMADA BAIXA DE EMBUTIR (1 MÓDULO), 2P+T 10 A, SEM SUPORTE E SEM PLACA - FORNECIMENTO E INSTALAÇÃO. AF_03/2023.
</t>
    </r>
    <r>
      <rPr>
        <rFont val="Roboto"/>
        <b/>
        <color rgb="FF000000"/>
        <sz val="10.0"/>
      </rPr>
      <t xml:space="preserve">SUBSTITUIÇÃO DAS TOMADAS EM CAIXAS DE TOMADAS NO PISO.
REFERÊNCIA DE PRODUTO:
</t>
    </r>
    <r>
      <rPr>
        <rFont val="Roboto"/>
        <color rgb="FF000000"/>
        <sz val="10.0"/>
      </rPr>
      <t>https://www.santil.com.br/produto/tomada-painel-c-rabicho-2p-t-10a-preto-transmobil/470588?gclid=Cj0KCQjw--2aBhD5ARIsALiRlwAadfj2-U1po3HStukb9l6wsejBDtrwTQ06gAnYo4fMuqoOI2qJbgwaAofaEALw_wcB</t>
    </r>
  </si>
  <si>
    <t>6.9</t>
  </si>
  <si>
    <r>
      <rPr>
        <rFont val="Roboto"/>
        <color rgb="FF000000"/>
        <sz val="10.0"/>
      </rPr>
      <t xml:space="preserve">LUMINÁRIA DE EMERGÊNCIA, COM 30 LÂMPADAS LED DE 2 W, SEM REATOR - FORNECIMENTO E INSTALAÇÃO. AF_02/2020.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https://www.santil.com.br/produto/luminaria-de-emergencia-led-2w-ourolux-com-30-leds--santil/470118</t>
    </r>
  </si>
  <si>
    <t>6.10</t>
  </si>
  <si>
    <r>
      <rPr>
        <rFont val="Roboto"/>
        <color rgb="FF000000"/>
        <sz val="10.0"/>
      </rPr>
      <t xml:space="preserve">LUMINÁRIA DE LED PARA ILUMINAÇÃO EXTERNA, DE 50 W - FORNECIMENTO E INSTALAÇÃO.
</t>
    </r>
    <r>
      <rPr>
        <rFont val="Roboto"/>
        <b/>
        <color rgb="FF000000"/>
        <sz val="10.0"/>
      </rPr>
      <t>REFERÊNCIA DE PRODUTO:</t>
    </r>
    <r>
      <rPr>
        <rFont val="Roboto"/>
        <color rgb="FF000000"/>
        <sz val="10.0"/>
      </rPr>
      <t xml:space="preserve">
</t>
    </r>
    <r>
      <rPr>
        <rFont val="Roboto"/>
        <color rgb="FF000000"/>
        <sz val="10.0"/>
        <u/>
      </rPr>
      <t>https://ourolux.com.br/produtos/luminarias/superled-projetor-slim-50w-biv-branco-6500k.html</t>
    </r>
  </si>
  <si>
    <t>CPU 12</t>
  </si>
  <si>
    <t>6.11</t>
  </si>
  <si>
    <r>
      <rPr>
        <rFont val="Roboto"/>
        <color rgb="FF000000"/>
        <sz val="10.0"/>
      </rPr>
      <t xml:space="preserve">LUMINÁRIA TUBULAR LED 2x18W 120CM SOBREPOR SLIM CALHA - FORNECIMENTO E INSTALAÇÃO.
</t>
    </r>
    <r>
      <rPr>
        <rFont val="Roboto"/>
        <b/>
        <color rgb="FF000000"/>
        <sz val="10.0"/>
      </rPr>
      <t>REFERÊNCIA DE PRODUTO</t>
    </r>
    <r>
      <rPr>
        <rFont val="Roboto"/>
        <color rgb="FF000000"/>
        <sz val="10.0"/>
      </rPr>
      <t xml:space="preserve">: </t>
    </r>
    <r>
      <rPr>
        <rFont val="Roboto"/>
        <color rgb="FF000000"/>
        <sz val="10.0"/>
        <u/>
      </rPr>
      <t>https://ourolux.com.br/produtos/luminarias/luminaria-slim/luminaria-superled-slim-120cm-36w-biv-6500k.html</t>
    </r>
    <r>
      <rPr>
        <rFont val="Roboto"/>
        <color rgb="FF000000"/>
        <sz val="10.0"/>
      </rPr>
      <t xml:space="preserve"> 
</t>
    </r>
  </si>
  <si>
    <t>CPU 13</t>
  </si>
  <si>
    <t>6.12</t>
  </si>
  <si>
    <r>
      <rPr>
        <rFont val="Roboto"/>
        <color rgb="FF000000"/>
        <sz val="10.0"/>
      </rPr>
      <t xml:space="preserve">LUMINÁRIA TIPO PLAFON CIRCULAR, DE SOBREPOR, COM LED DE 12/13 W - FORNECIMENTO E INSTALAÇÃO. AF_03/2022.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https://ourolux.com.br/produtos/luminarias/plafons-drivers/plafon-sobrepor-caixa/plafon-superled-sobrepor-12w-biv-4000k-redondo.html</t>
    </r>
  </si>
  <si>
    <t>6.13</t>
  </si>
  <si>
    <r>
      <rPr>
        <rFont val="Roboto"/>
        <color rgb="FF000000"/>
        <sz val="10.0"/>
      </rPr>
      <t xml:space="preserve">LUMINÁRIA ARANDELA TIPO TARTARUGA, DE SOBREPOR, COM 1 LÂMPADA LED DE 6W, SEM REATOR - FORNECIMENTO E INSTALAÇÃO. AF_02/2020.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https://ourolux.com.br/produtos/luminarias/tartaruga/luminaria-tartaruga-led-8w-biv-6500k.html</t>
    </r>
  </si>
  <si>
    <t>6.14</t>
  </si>
  <si>
    <r>
      <rPr>
        <rFont val="Roboto"/>
        <color rgb="FF000000"/>
        <sz val="10.0"/>
      </rPr>
      <t xml:space="preserve">KIT CAVALETE PARA MEDIÇÃO DE ÁGUA - ENTRADA PRINCIPAL, EM PVC DN 25 MM (3/4") - FORNECIMENTO E INSTALAÇÃO (EXCLUSIVE HIDRÔMETRO). AF_03/2024.
</t>
    </r>
    <r>
      <rPr>
        <rFont val="Roboto"/>
        <b/>
        <color rgb="FF000000"/>
        <sz val="10.0"/>
      </rPr>
      <t>INCLUSIVE CAIXA DE MEDIÇÃO (PADRÃO DA CONCESSIONÁRIA).</t>
    </r>
  </si>
  <si>
    <t>6.15</t>
  </si>
  <si>
    <t>TUBO, PVC, SOLDÁVEL, DN 25MM, INSTALADO EM DRENO DE AR-CONDICIONADO - FORNECIMENTO E INSTALAÇÃO. AF_12/2014.</t>
  </si>
  <si>
    <t>6.16</t>
  </si>
  <si>
    <t>(COMPOSIÇÃO REPRESENTATIVA) DO SERVIÇO DE INSTALAÇÃO DE TUBOS DE PVC, SOLDÁVEL, ÁGUA FRIA, DN 25 MM (INSTALADO EM RAMAL, SUB-RAMAL, RAMAL DEDISTRIBUIÇÃO OU PRUMADA), INCLUSIVE CONEXÕES, CORTES E FIXAÇÕES, PARA PRÉDIOS. AF_10/2015.</t>
  </si>
  <si>
    <t>CPU 14</t>
  </si>
  <si>
    <t>6.17</t>
  </si>
  <si>
    <t>ADAPTADOR COM FLANGE E ANEL DE VEDAÇÃO, PVC, SOLDÁVEL, DN 25 MM X 3/4, INSTALADO EM RESERVAÇÃO DE ÁGUA DE EDIFICAÇÃO QUE POSSUA RESERVATÓRIO DE FIBRA/FIBROCIMENTO - FORNECIMENTO E INSTALAÇÃO. AF_06/2016.</t>
  </si>
  <si>
    <t>6.18</t>
  </si>
  <si>
    <t>REGISTRO DE ESFERA, PVC, SOLDÁVEL, COM VOLANTE, DN 32 MM - FORNECIMENTO E INSTALAÇÃO. AF_08/2021.</t>
  </si>
  <si>
    <t>6.19</t>
  </si>
  <si>
    <r>
      <rPr>
        <rFont val="Roboto"/>
        <color rgb="FF000000"/>
        <sz val="10.0"/>
      </rPr>
      <t xml:space="preserve">BOMBA CENTRÍFUGA, MONOFÁSICA, 0,5 CV OU 0,49 HP, HM 6 A 20 M, Q 1,2 A 8,3 M3/H - FORNECIMENTO E INSTALAÇÃO. AF_12/2020.
</t>
    </r>
    <r>
      <rPr>
        <rFont val="Roboto"/>
        <b/>
        <color rgb="FF000000"/>
        <sz val="10.0"/>
      </rPr>
      <t>BOMBA ANAUGER 700. REFERÊNCIA DE PRODUT</t>
    </r>
    <r>
      <rPr>
        <rFont val="Roboto"/>
        <b/>
        <color rgb="FF000000"/>
        <sz val="10.0"/>
      </rPr>
      <t xml:space="preserve">O:
</t>
    </r>
    <r>
      <rPr>
        <rFont val="Roboto"/>
        <color rgb="FF000000"/>
        <sz val="10.0"/>
        <u/>
      </rPr>
      <t>https://anauger.com.br/bombas-vibratorias/anauger-700-5g/</t>
    </r>
  </si>
  <si>
    <t>6.20</t>
  </si>
  <si>
    <r>
      <rPr>
        <rFont val="Roboto"/>
        <color rgb="FF000000"/>
        <sz val="10.0"/>
      </rPr>
      <t xml:space="preserve">CAIXA ENTERRADA HIDRÁULICA RETANGULAR, EM CONCRETO PRÉ-MOLDADO, DIMENSÕES INTERNAS: 0,3X0,3X0,3 M. AF_12/2020.
</t>
    </r>
    <r>
      <rPr>
        <rFont val="Roboto"/>
        <b/>
        <color rgb="FF000000"/>
        <sz val="10.0"/>
      </rPr>
      <t>INCLUSIVE GRELHA METÁLICA. INSTALAR PARA COLETA DE ÁGUAS PLUVIAIS.</t>
    </r>
  </si>
  <si>
    <t>6.21</t>
  </si>
  <si>
    <t>TORNEIRA CROMADA TUBO MÓVEL, DE MESA, 1/2 OU 3/4, PARA PIA DE COZINHA, PADRÃO ALTO - FORNECIMENTO E INSTALAÇÃO. AF_01/2020.</t>
  </si>
  <si>
    <t>6.22</t>
  </si>
  <si>
    <t>TORNEIRA CROMADA 1/2 OU 3/4 PARA TANQUE, PADRÃO MÉDIO - FORNECIMENTO E INSTALAÇÃO. AF_01/2020.</t>
  </si>
  <si>
    <t>6.23</t>
  </si>
  <si>
    <t>TORNEIRA CROMADA DE MESA, 1/2 OU 3/4, PARA LAVATÓRIO, PADRÃO MÉDIO - FORNECIMENTO E INSTALAÇÃO. AF_01/2020.</t>
  </si>
  <si>
    <t>6.24</t>
  </si>
  <si>
    <t>DESINSTALAÇÃO DE APARELHO CONDICIONADOR DE AR TIPO SPLIT HIGH WALL, TODAS AS POTÊNCIAS, CONFORME ESPECIFICAÇÃO.</t>
  </si>
  <si>
    <t>ARP 33/2022 – TRE/RN</t>
  </si>
  <si>
    <t>6.25</t>
  </si>
  <si>
    <t>INSTALAÇÃO DE APARELHO CONDICIONADOR DE AR TIPO SPLIT HIGH WALL, DE 12.000 A 30.000 BTUS, CONFORME ESPECIFICAÇÃO.</t>
  </si>
  <si>
    <t>6.26</t>
  </si>
  <si>
    <t>CONDULETE DE PVC, TIPO E, PARA ELETRODUTO DE PVC SOLDÁVEL DN 25 MM (3/4''), APARENTE - FORNECIMENTO E INSTALAÇÃO. AF_10/2022</t>
  </si>
  <si>
    <t>6.27</t>
  </si>
  <si>
    <t>INTERRUPTOR SIMPLES (1 MÓDULO), 10A/250V, SEM SUPORTE E SEM PLACA - FORNECIMENTO E INSTALAÇÃO. AF_03/2023</t>
  </si>
  <si>
    <t>91952</t>
  </si>
  <si>
    <t>6.28</t>
  </si>
  <si>
    <t xml:space="preserve">TOMADA MÉDIA DE EMBUTIR (1 MÓDULO), 2P+T 10 A, SEM SUPORTE E SEM PLACA - FORNECIMENTO E INSTALAÇÃO. AF_03/2023
</t>
  </si>
  <si>
    <t>6.29</t>
  </si>
  <si>
    <t>TAMPA INTERRUPTOR/TOMADA P/CONDULETE EM ALUMINIO FUNDIDO</t>
  </si>
  <si>
    <t>12563/ORSE</t>
  </si>
  <si>
    <t>6.30</t>
  </si>
  <si>
    <t>FORNECIMENTO E INSTALAÇÃO DE TAMPA CEGA P/CONDULETE CAIXA 4"X2"</t>
  </si>
  <si>
    <t>10909/ORSE</t>
  </si>
  <si>
    <t>6.31</t>
  </si>
  <si>
    <t>CURVA 90 GRAUS PARA ELETRODUTO, PVC, SOLDÁVEL, DN 25 MM (3/4"), PARA CIRCUITOS TERMINAIS, INSTALAÇÃO APARENTE</t>
  </si>
  <si>
    <t>CPU 15</t>
  </si>
  <si>
    <t>6.32</t>
  </si>
  <si>
    <t>CABO DE COBRE FLEXÍVEL ISOLADO, 1,5 MM², ANTI-CHAMA 450/750 V, PARA CIRCUITOS TERMINAIS - FORNECIMENTO E INSTALAÇÃO. AF_03/2023</t>
  </si>
  <si>
    <t>91924</t>
  </si>
  <si>
    <t>6.33</t>
  </si>
  <si>
    <t xml:space="preserve">CABO DE COBRE FLEXÍVEL ISOLADO, 2,5 MM², ANTI-CHAMA 450/750 V, PARA CIRCUITOS TERMINAIS - FORNECIMENTO E INSTALAÇÃO. AF_03/2023
</t>
  </si>
  <si>
    <t>7</t>
  </si>
  <si>
    <t>SINALIZAÇÃO</t>
  </si>
  <si>
    <t>7.1</t>
  </si>
  <si>
    <r>
      <rPr>
        <rFont val="Roboto"/>
        <color rgb="FF000000"/>
        <sz val="10.0"/>
      </rPr>
      <t xml:space="preserve">PLACA DE SINALIZAÇÃO, DIM.: 60 X 80 CM, - "ESTACIONAMENTO RESERVADO - DEFICIENTE/IDOSOS", INCLUSO BARROTE PARA FIXAÇÃO - FORNECIMENTO E INSTALAÇÃO.
</t>
    </r>
    <r>
      <rPr>
        <rFont val="Roboto"/>
        <b/>
        <color rgb="FF000000"/>
        <sz val="10.0"/>
      </rPr>
      <t xml:space="preserve">FIXAÇÃO COM PARAFUSOS E BUCHAS.
REFERÊNCIA DE PRODUTO:
</t>
    </r>
    <r>
      <rPr>
        <rFont val="Roboto"/>
        <color rgb="FF000000"/>
        <sz val="10.0"/>
        <u/>
      </rPr>
      <t>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</t>
    </r>
  </si>
  <si>
    <t>12507/ORSE</t>
  </si>
  <si>
    <t>7.2</t>
  </si>
  <si>
    <t>PLACA DE SINALIZAÇÃO DE SEGURANCA CONTRA INCÊNDIO, FOTOLUMINESCENTE, RETANGULAR, *12 X 40* CM, EM PVC *2* MM ANTI-CHAMAS (SIMBOLOS, CORES E PICTOGRAMAS CONFORME NBR 16820).</t>
  </si>
  <si>
    <t>i37559/ORSE</t>
  </si>
  <si>
    <t>7.3</t>
  </si>
  <si>
    <r>
      <rPr>
        <rFont val="Roboto"/>
        <color rgb="FF000000"/>
        <sz val="10.0"/>
      </rPr>
      <t xml:space="preserve">PLACA DE IDENTIFICAÇÃO EM AÇO ESCOVADO, DOBRADO NAS EXTREMIDADES - DIMENSÕES 21 x 11 CM - FORNECIMENTO E INSTALAÇÃO.
</t>
    </r>
    <r>
      <rPr>
        <rFont val="Roboto"/>
        <b/>
        <color rgb="FF000000"/>
        <sz val="10.0"/>
      </rPr>
      <t>COM DIZERES ADESIVADOS IDENTIFICANDO A SALA.</t>
    </r>
  </si>
  <si>
    <t>07721/ORSE</t>
  </si>
  <si>
    <t>8</t>
  </si>
  <si>
    <t>PINTURA</t>
  </si>
  <si>
    <t>8.1</t>
  </si>
  <si>
    <r>
      <rPr>
        <rFont val="Roboto"/>
        <color rgb="FF000000"/>
        <sz val="10.0"/>
      </rPr>
      <t xml:space="preserve">EMASSAMENTO COM MASSA LÁTEX, APLICAÇÃO EM TETO, DUAS DEMÃOS, LIXAMENTO MANUAL. AF_04/2023
</t>
    </r>
    <r>
      <rPr>
        <rFont val="Roboto"/>
        <b/>
        <color rgb="FF000000"/>
        <sz val="10.0"/>
      </rPr>
      <t>LAJES EXTERNAS/BEIRAL DO CONTORNO DA EDIFICAÇÃO.</t>
    </r>
  </si>
  <si>
    <t>8.2</t>
  </si>
  <si>
    <r>
      <rPr>
        <rFont val="Roboto"/>
        <color rgb="FF000000"/>
        <sz val="10.0"/>
      </rPr>
      <t xml:space="preserve">EMASSAMENTO COM MASSA LÁTEX, APLICAÇÃO EM PAREDE, DUAS DEMÃOS, LIXAMENTO MANUAL. AF_04/2023.
</t>
    </r>
    <r>
      <rPr>
        <rFont val="Roboto"/>
        <b/>
        <color rgb="FF000000"/>
        <sz val="10.0"/>
      </rPr>
      <t>PAREDES EXTERNAS E INTERNAS.</t>
    </r>
  </si>
  <si>
    <t>8.3</t>
  </si>
  <si>
    <r>
      <rPr>
        <rFont val="Roboto"/>
        <color rgb="FF000000"/>
        <sz val="10.0"/>
      </rPr>
      <t xml:space="preserve">FUNDO SELADOR ACRÍLICO, APLICAÇÃO MANUAL EM PAREDE, UMA DEMÃO. AF_04/2023.
</t>
    </r>
    <r>
      <rPr>
        <rFont val="Roboto"/>
        <b/>
        <color rgb="FF000000"/>
        <sz val="10.0"/>
      </rPr>
      <t>PAREDES EXTERNAS E INTERNAS.</t>
    </r>
  </si>
  <si>
    <t>8.4</t>
  </si>
  <si>
    <r>
      <rPr>
        <rFont val="Roboto"/>
        <color rgb="FF000000"/>
        <sz val="10.0"/>
      </rPr>
      <t xml:space="preserve">PINTURA LÁTEX ACRÍLICA PREMIUM, APLICAÇÃO MANUAL EM TETO, DUAS DEMÃOS. AF_04/2023.
</t>
    </r>
    <r>
      <rPr>
        <rFont val="Roboto"/>
        <b/>
        <color rgb="FF000000"/>
        <sz val="10.0"/>
      </rPr>
      <t>LAJES EXTERNAS/BEIRAL DO CONTORNO DA EDIFICAÇÃO.</t>
    </r>
  </si>
  <si>
    <t>8.5</t>
  </si>
  <si>
    <r>
      <rPr>
        <rFont val="Roboto"/>
        <color rgb="FF000000"/>
        <sz val="10.0"/>
      </rPr>
      <t xml:space="preserve">PINTURA LÁTEX ACRÍLICA PREMIUM, APLICAÇÃO MANUAL EM PAREDES, DUAS DEMÃOS. AF_04/2023.
</t>
    </r>
    <r>
      <rPr>
        <rFont val="Roboto"/>
        <b/>
        <color rgb="FF000000"/>
        <sz val="10.0"/>
      </rPr>
      <t>PINTURA DE TODAS AS PAREDES INTERNAS (INCLUSIVE SUBSOLO).</t>
    </r>
  </si>
  <si>
    <t>8.6</t>
  </si>
  <si>
    <r>
      <rPr>
        <rFont val="Roboto"/>
        <color rgb="FF000000"/>
        <sz val="10.0"/>
      </rPr>
      <t xml:space="preserve">PINTURA LÁTEX ACRÍLICA ECONÔMICA, APLICAÇÃO MANUAL EM TETO, DUAS DEMÃOS. AF_04/2023.
</t>
    </r>
    <r>
      <rPr>
        <rFont val="Roboto"/>
        <b/>
        <color rgb="FF000000"/>
        <sz val="10.0"/>
      </rPr>
      <t>PINTURA DO TETO DO SUBSOLO.</t>
    </r>
  </si>
  <si>
    <t>8.7</t>
  </si>
  <si>
    <r>
      <rPr>
        <rFont val="Roboto"/>
        <color rgb="FF000000"/>
        <sz val="10.0"/>
      </rPr>
      <t xml:space="preserve">PINTURA LÁTEX ACRÍLICA PREMIUM, APLICAÇÃO MANUAL EM PAREDES, DUAS DEMÃOS. AF_04/2023. </t>
    </r>
    <r>
      <rPr>
        <rFont val="Roboto"/>
        <b/>
        <color rgb="FF000000"/>
        <sz val="10.0"/>
      </rPr>
      <t>PINTURA DE TODAS AS PAREDES EXTERNAS.</t>
    </r>
  </si>
  <si>
    <t>8.8</t>
  </si>
  <si>
    <r>
      <rPr>
        <rFont val="Roboto"/>
        <color rgb="FF000000"/>
        <sz val="10.0"/>
      </rPr>
      <t xml:space="preserve">APLICAÇÃO MANUAL DE PINTURA COM TINTA TEXTURIZADA ACRÍLICA EM PAREDES EXTERNAS DE CASAS, UMA COR. AF_06/2014
</t>
    </r>
    <r>
      <rPr>
        <rFont val="Roboto"/>
        <b/>
        <color rgb="FF000000"/>
        <sz val="10.0"/>
      </rPr>
      <t>PINTURA DE PARTES DO RODAPÉ DAS PAREDES EXTERNAS.</t>
    </r>
  </si>
  <si>
    <t>8.9</t>
  </si>
  <si>
    <r>
      <rPr>
        <rFont val="Roboto"/>
        <color rgb="FF000000"/>
        <sz val="10.0"/>
      </rPr>
      <t xml:space="preserve">LIXAMENTO DE MADEIRA PARA APLICAÇÃO DE FUNDO OU PINTURA. AF_01/2021.
</t>
    </r>
    <r>
      <rPr>
        <rFont val="Roboto"/>
        <b/>
        <color rgb="FF000000"/>
        <sz val="10.0"/>
      </rPr>
      <t>PORTAS E CAIXAS DE PORTA DE MADEIRA.</t>
    </r>
  </si>
  <si>
    <t>8.10</t>
  </si>
  <si>
    <r>
      <rPr>
        <rFont val="Roboto"/>
        <color rgb="FF000000"/>
        <sz val="10.0"/>
      </rPr>
      <t xml:space="preserve">PINTURA VERNIZ (INCOLOR) POLIURETÂNICO (RESINA ALQUÍDICA MODIFICADA) EM MADEIRA, 3 DEMÃOS. AF_01/2021.
</t>
    </r>
    <r>
      <rPr>
        <rFont val="Roboto"/>
        <b/>
        <color rgb="FF000000"/>
        <sz val="10.0"/>
      </rPr>
      <t>PORTAS E CAIXAS DE PORTA DE MADEIRA.</t>
    </r>
  </si>
  <si>
    <t>8.11</t>
  </si>
  <si>
    <r>
      <rPr>
        <rFont val="Roboto"/>
        <color rgb="FF000000"/>
        <sz val="10.0"/>
      </rPr>
      <t xml:space="preserve">LIXAMENTO MANUAL EM SUPERFÍCIES METÁLICAS EM OBRA. AF_01/2020.
</t>
    </r>
    <r>
      <rPr>
        <rFont val="Roboto"/>
        <b/>
        <color rgb="FF000000"/>
        <sz val="10.0"/>
      </rPr>
      <t>GRADES DE JANELAS, GRADES FRONTAIS, PORTAS METÁLICAS, CORRIMÃO E ESCADA.</t>
    </r>
  </si>
  <si>
    <t>8.12</t>
  </si>
  <si>
    <r>
      <rPr>
        <rFont val="Roboto"/>
        <color rgb="FF000000"/>
        <sz val="10.0"/>
      </rPr>
      <t xml:space="preserve">PINTURA COM TINTA ALQUÍDICA DE FUNDO (TIPO ZARCÃO) PULVERIZADA SOBRE SUPERFÍCIES METÁLICAS (EXCETO PERFIL) EXECUTADO EM OBRA (POR DEMÃO). AF_01/2020.
</t>
    </r>
    <r>
      <rPr>
        <rFont val="Roboto"/>
        <b/>
        <color rgb="FF000000"/>
        <sz val="10.0"/>
      </rPr>
      <t>GRADES DE JANELAS, GRADES FRONTAIS, PORTAS METÁLICAS, CORRIMÃO E ESCADA.</t>
    </r>
  </si>
  <si>
    <t>8.13</t>
  </si>
  <si>
    <r>
      <rPr>
        <rFont val="Roboto"/>
        <color rgb="FF000000"/>
        <sz val="10.0"/>
      </rPr>
      <t xml:space="preserve">PINTURA COM TINTA ALQUÍDICA DE FUNDO E ACABAMENTO (ESMALTE SINTÉTICO GRAFITE) APLICADA A ROLO OU PINCEL SOBRE SUPERFÍCIES METÁLICAS (EXCETO PERFIL) EXECUTADO EM OBRA (POR DEMÃO). AF_01/2020.
</t>
    </r>
    <r>
      <rPr>
        <rFont val="Roboto"/>
        <b/>
        <color rgb="FF000000"/>
        <sz val="10.0"/>
      </rPr>
      <t>GRADES DE JANELAS, GRADES FRONTAIS, PORTAS METÁLICAS, CORRIMÃO E ESCADA. DUAS DEMÃOS.</t>
    </r>
  </si>
  <si>
    <t>8.14</t>
  </si>
  <si>
    <r>
      <rPr>
        <rFont val="Roboto"/>
        <color rgb="FF000000"/>
        <sz val="10.0"/>
      </rPr>
      <t xml:space="preserve">APLICAÇÃO MANUAL DE TINTA LÁTEX ACRÍLICA EM PANOS SEM PRESENÇA DE VÃOS DE EDIFÍCIOS DE MÚLTIPLOS PAVIMENTOS, DUAS DEMÃOS. AF_03/2024.
</t>
    </r>
    <r>
      <rPr>
        <rFont val="Roboto"/>
        <b/>
        <color rgb="FF000000"/>
        <sz val="10.0"/>
      </rPr>
      <t>MUROS DE CONTORNO. COR BRANCO GELO.</t>
    </r>
  </si>
  <si>
    <t>8.15</t>
  </si>
  <si>
    <r>
      <rPr>
        <rFont val="Roboto"/>
        <color rgb="FF000000"/>
        <sz val="10.0"/>
      </rPr>
      <t xml:space="preserve">LIMPEZA DE SUPERFÍCIE COM JATO DE ALTA PRESSÃO. AF_04/2019.
</t>
    </r>
    <r>
      <rPr>
        <rFont val="Roboto"/>
        <b/>
        <color rgb="FF000000"/>
        <sz val="10.0"/>
      </rPr>
      <t>LIMPEZA E RETIRADA DE LODO DAS CALÇADAS (FRONTAL E INTERNAS).</t>
    </r>
  </si>
  <si>
    <t>8.16</t>
  </si>
  <si>
    <r>
      <rPr>
        <rFont val="Roboto"/>
        <color theme="1"/>
      </rPr>
      <t xml:space="preserve">PINTURA DE PISO CIMENTADO COM SOLUÇÃO DE CIMENTO E ÁGUA PARA REFORMA/MANUTENÇÃO DO PISO.
</t>
    </r>
    <r>
      <rPr>
        <rFont val="Roboto"/>
        <b/>
        <color theme="1"/>
      </rPr>
      <t>TODAS AS ÁREAS PROVIDAS DE PISO CIMENTÍCIO OU PAVIMENTO DE PARALELEPÍPEDO.</t>
    </r>
  </si>
  <si>
    <t>CPU 16</t>
  </si>
  <si>
    <t>8.17</t>
  </si>
  <si>
    <r>
      <rPr>
        <rFont val="Roboto"/>
        <color rgb="FF000000"/>
        <sz val="10.0"/>
      </rPr>
      <t xml:space="preserve">PINTURA DE PISO COM TINTA ACRÍLICA, APLICAÇÃO MANUAL, 2 DEMÃOS, INCLUSO FUNDO PREPARADOR. AF_05/2021.
</t>
    </r>
    <r>
      <rPr>
        <rFont val="Roboto"/>
        <b/>
        <color rgb="FF000000"/>
        <sz val="10.0"/>
      </rPr>
      <t>DEMARCAÇÕES NECESSÁRIAS PARA O PISO DO ESTACIONAMENTO.</t>
    </r>
  </si>
  <si>
    <t>8.18</t>
  </si>
  <si>
    <r>
      <rPr>
        <rFont val="Roboto"/>
        <color rgb="FF000000"/>
        <sz val="10.0"/>
      </rPr>
      <t xml:space="preserve">PINTURA DE SÍMBOLOS E TEXTOS COM TINTA ACRÍLICA, DEMARCAÇÃO COM FITA ADESIVA E APLICAÇÃO COM ROLO. AF_05/2021.
</t>
    </r>
    <r>
      <rPr>
        <rFont val="Roboto"/>
        <b/>
        <color rgb="FF000000"/>
        <sz val="10.0"/>
      </rPr>
      <t>VAGA DE ESTACIONAMENTO PARA CADEIRANTES.</t>
    </r>
  </si>
  <si>
    <t>9</t>
  </si>
  <si>
    <t>DIVERSOS</t>
  </si>
  <si>
    <t>9.1</t>
  </si>
  <si>
    <r>
      <rPr>
        <rFont val="Roboto"/>
        <color rgb="FF000000"/>
        <sz val="10.0"/>
      </rPr>
      <t xml:space="preserve">LIMPEZA DE PISO CERÂMICO OU PORCELANATO COM PANO ÚMIDO. AF_04/2019.
</t>
    </r>
    <r>
      <rPr>
        <rFont val="Roboto"/>
        <b/>
        <color rgb="FF000000"/>
        <sz val="10.0"/>
      </rPr>
      <t>LIMPEZA INTERNA DO PISO APÓS OS SERVIÇOS DE PINTURA.</t>
    </r>
  </si>
  <si>
    <t>9.2</t>
  </si>
  <si>
    <t>RETIRADA DO KIT DA CERCA ELÉTRICA</t>
  </si>
  <si>
    <t>CPU 17</t>
  </si>
  <si>
    <t>9.3</t>
  </si>
  <si>
    <t>LIMPEZA DE CAIXA D'ÁGUA COM 2.000L E CISTERNA COM 5000 LITROS</t>
  </si>
  <si>
    <t>COTAÇÃO</t>
  </si>
  <si>
    <t>TOTAL</t>
  </si>
  <si>
    <t>(R$)</t>
  </si>
  <si>
    <t>IMPORTA O PRESENTE ORÇAMENTO EM R$</t>
  </si>
  <si>
    <t>(setenta e sete mil, oitocentos e cinquenta e sete reais e cinquenta e sete centavos).</t>
  </si>
  <si>
    <t>José Haroldo Machado Júnior</t>
  </si>
  <si>
    <t xml:space="preserve">Analista Judiciário - Engenheiro </t>
  </si>
  <si>
    <t>CREA 190.067.756-3</t>
  </si>
  <si>
    <t>SENGE/COADI/SAOF</t>
  </si>
  <si>
    <t>CRONOGRAMA FÍSICO-FINANCEIRO</t>
  </si>
  <si>
    <t>CRONOGRAMA FÍSICO - FINANCEIRO</t>
  </si>
  <si>
    <t>VALOR</t>
  </si>
  <si>
    <t>1º  mês</t>
  </si>
  <si>
    <t>2º mês</t>
  </si>
  <si>
    <t>Totais simples</t>
  </si>
  <si>
    <t>Totais acumulados</t>
  </si>
  <si>
    <t>-</t>
  </si>
  <si>
    <t>Percentuais simples</t>
  </si>
  <si>
    <t>Percentuais acumulados</t>
  </si>
  <si>
    <t>BENEFÍCIOS E DESPESAS INDIRETAS (BDI)</t>
  </si>
  <si>
    <t>Cálculo do BDI, segundo fórmula do Acórdão 2622/2013-TCU-Pleno:</t>
  </si>
  <si>
    <t>ELABORAÇÃO DE PROJETOS</t>
  </si>
  <si>
    <t>Administração Central</t>
  </si>
  <si>
    <t>AC =</t>
  </si>
  <si>
    <t>3º quartil</t>
  </si>
  <si>
    <t>Lucro</t>
  </si>
  <si>
    <t>L =</t>
  </si>
  <si>
    <t>Seguro e Garantia</t>
  </si>
  <si>
    <t>S + G =</t>
  </si>
  <si>
    <t>médio</t>
  </si>
  <si>
    <t>Riscos</t>
  </si>
  <si>
    <t>R =</t>
  </si>
  <si>
    <t>Despesa Financeira</t>
  </si>
  <si>
    <t>DF =</t>
  </si>
  <si>
    <t>Tributos</t>
  </si>
  <si>
    <t>I =</t>
  </si>
  <si>
    <t>ISS = 3% sobre o valor da nota</t>
  </si>
  <si>
    <t>PIS = 0,65%</t>
  </si>
  <si>
    <t xml:space="preserve">BDI = </t>
  </si>
  <si>
    <t>COFINS = 3%</t>
  </si>
  <si>
    <t>Notas:</t>
  </si>
  <si>
    <t>1) Premissas:</t>
  </si>
  <si>
    <r>
      <rPr>
        <rFont val="Roboto"/>
        <color theme="1"/>
        <sz val="10.0"/>
      </rPr>
      <t xml:space="preserve">a) A planilha de cálculo de BDI </t>
    </r>
    <r>
      <rPr>
        <rFont val="Roboto"/>
        <b/>
        <color theme="1"/>
        <sz val="10.0"/>
      </rPr>
      <t>não será desonerada</t>
    </r>
    <r>
      <rPr>
        <rFont val="Roboto"/>
        <color theme="1"/>
        <sz val="10.0"/>
      </rPr>
      <t>, consoante suspensão de efeitos dos itens 9.2 e 9.3 do Acórdão nº 2.859/2013-TCU Plenário, concedida no despacho do relator, Min. Raimundo Carreiro, no processo TC 013.515/2013-6- TCU, em pedido de reexame com efeito suspensivo;</t>
    </r>
  </si>
  <si>
    <t>b) O cômputo de administração central foi considerado no 3º quartil, já que o Cartório Eleitoral de Assu não se encontra inserido em um grande centro da região metropolitana e a sua planilha orçamentária não contempla a administração local da obra;</t>
  </si>
  <si>
    <t>c) O cômputo de lucro foi considerado no 3º quartil, considerando que o montante da contratação para reforma/manutenção do imóvel é pequeno, e não deve atrair muitas empresas interessadas em participar da licitação para o serviço;</t>
  </si>
  <si>
    <t>d) O cômputo de seguro e garantia foi considerado no quartil médio;</t>
  </si>
  <si>
    <t>e) O cômputo de riscos foi considerado no quartil médio;</t>
  </si>
  <si>
    <t>f) O cômputo de despesa financeira foi considerado no quartil médio;</t>
  </si>
  <si>
    <r>
      <rPr>
        <rFont val="Roboto"/>
        <color theme="1"/>
        <sz val="10.0"/>
      </rPr>
      <t xml:space="preserve">g) Para o cômputo de tributos, foi considerado o ISSQN padrão de Acari/RN, de 3% sobre o valor dos serviços. Vide Art. 253 da LEI COMPLEMENTAR Nº 14 DE 26 DE DEZEMBRO DE 2022.
(Alterada pela Lei Complementar nº 19 de 14 de junho de 2023).        </t>
    </r>
    <r>
      <rPr>
        <rFont val="Roboto"/>
        <color rgb="FF1155CC"/>
        <sz val="10.0"/>
        <u/>
      </rPr>
      <t>https://www.acari.rn.gov.br/storage/content/legislacao/codigo-tributario/619/arquivos/codigo-tributario-20230629095923.pdf</t>
    </r>
    <r>
      <rPr>
        <rFont val="Roboto"/>
        <color theme="1"/>
        <sz val="10.0"/>
      </rPr>
      <t xml:space="preserve">                                            </t>
    </r>
  </si>
  <si>
    <r>
      <rPr>
        <rFont val="Roboto"/>
        <color theme="1"/>
        <sz val="10.0"/>
      </rPr>
      <t xml:space="preserve">h) Quanto ao PIS e COFINS, as empresas sujeitas ao regime de tributação de incidência não cumulativa de PIS e COFINS </t>
    </r>
    <r>
      <rPr>
        <rFont val="Roboto"/>
        <b/>
        <color theme="1"/>
        <sz val="10.0"/>
      </rPr>
      <t>devem apresentar demonstrativo</t>
    </r>
    <r>
      <rPr>
        <rFont val="Roboto"/>
        <color theme="1"/>
        <sz val="10.0"/>
      </rPr>
      <t xml:space="preserve"> de apuração de contribuições sociais comprovando que os percentuais dos referidos tributos adotados na taxa de BDI correspondem à média dos percentuais efetivos recolhidos em virtude do direito de compensação dos créditos previstos no art. 3º das Leis 10.637/2002 e 10.833/2003, de forma a garantir que os preços contratados pela administração pública reflitam os benefícios tributários concedidos pela legislação tributária.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</si>
</sst>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9">
    <numFmt numFmtId="164" formatCode="mmm/yyyy"/>
    <numFmt numFmtId="165" formatCode="d&quot; de &quot;mmmm&quot; de &quot;yyyy"/>
    <numFmt numFmtId="166" formatCode="0.0"/>
    <numFmt numFmtId="167" formatCode="0.000%"/>
    <numFmt numFmtId="168" formatCode="#,##0.00000"/>
    <numFmt numFmtId="169" formatCode="_(* #,##0.00_);_(* \(#,##0.00\);_(* &quot;-&quot;??_);_(@_)"/>
    <numFmt numFmtId="170" formatCode="0.000"/>
    <numFmt numFmtId="171" formatCode="_(&quot;R$ &quot;* #,##0.00_);_(&quot;R$ &quot;* \(#,##0.00\);_(&quot;R$ &quot;* &quot;-&quot;??_);_(@_)"/>
    <numFmt numFmtId="172" formatCode="&quot;R$ &quot;#,##0.00"/>
  </numFmts>
  <fonts count="19">
    <font>
      <sz val="10.0"/>
      <color rgb="FF000000"/>
      <name val="Arial"/>
      <scheme val="minor"/>
    </font>
    <font>
      <b/>
      <sz val="14.0"/>
      <color rgb="FF000000"/>
      <name val="Roboto"/>
    </font>
    <font>
      <b/>
      <sz val="10.0"/>
      <color rgb="FF000000"/>
      <name val="Roboto"/>
    </font>
    <font/>
    <font>
      <b/>
      <color rgb="FF000000"/>
      <name val="Roboto"/>
    </font>
    <font>
      <sz val="10.0"/>
      <color rgb="FF000000"/>
      <name val="Roboto"/>
    </font>
    <font>
      <color rgb="FF000000"/>
      <name val="Roboto"/>
    </font>
    <font>
      <color theme="1"/>
      <name val="Roboto"/>
    </font>
    <font>
      <b/>
      <sz val="10.0"/>
      <color rgb="FFFF0000"/>
      <name val="Roboto"/>
    </font>
    <font>
      <sz val="10.0"/>
      <color rgb="FFFF0000"/>
      <name val="Roboto"/>
    </font>
    <font>
      <sz val="8.0"/>
      <color rgb="FFFF0000"/>
      <name val="Roboto"/>
    </font>
    <font>
      <u/>
      <sz val="10.0"/>
      <color rgb="FF000000"/>
      <name val="Roboto"/>
    </font>
    <font>
      <sz val="14.0"/>
      <color theme="1"/>
      <name val="Roboto"/>
    </font>
    <font>
      <b/>
      <sz val="10.0"/>
      <color theme="1"/>
      <name val="Roboto"/>
    </font>
    <font>
      <b/>
      <sz val="12.0"/>
      <color rgb="FF000000"/>
      <name val="Roboto"/>
    </font>
    <font>
      <sz val="10.0"/>
      <color theme="1"/>
      <name val="Roboto"/>
    </font>
    <font>
      <sz val="10.0"/>
      <color rgb="FF0000FF"/>
      <name val="Roboto"/>
    </font>
    <font>
      <b/>
      <i/>
      <sz val="10.0"/>
      <color rgb="FF000000"/>
      <name val="Roboto"/>
    </font>
    <font>
      <u/>
      <sz val="10.0"/>
      <color theme="1"/>
      <name val="Roboto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CFFCC"/>
        <bgColor rgb="FFCCFFCC"/>
      </patternFill>
    </fill>
    <fill>
      <patternFill patternType="solid">
        <fgColor rgb="FFC0C0C0"/>
        <bgColor rgb="FFC0C0C0"/>
      </patternFill>
    </fill>
    <fill>
      <patternFill patternType="solid">
        <fgColor rgb="FFB6D7A8"/>
        <bgColor rgb="FFB6D7A8"/>
      </patternFill>
    </fill>
    <fill>
      <patternFill patternType="solid">
        <fgColor rgb="FFD9D9D9"/>
        <bgColor rgb="FFD9D9D9"/>
      </patternFill>
    </fill>
  </fills>
  <borders count="36">
    <border/>
    <border>
      <left/>
      <bottom/>
    </border>
    <border>
      <bottom/>
    </border>
    <border>
      <left/>
      <right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thin">
        <color rgb="FF000000"/>
      </top>
    </border>
    <border>
      <left/>
      <right/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/>
      <top/>
      <bottom/>
    </border>
    <border>
      <top/>
      <bottom/>
    </border>
    <border>
      <left/>
      <right/>
      <top/>
      <bottom/>
    </border>
    <border>
      <right/>
      <bottom/>
    </border>
    <border>
      <left/>
      <right/>
      <top/>
    </border>
    <border>
      <right/>
      <top/>
      <bottom/>
    </border>
    <border>
      <top/>
      <bottom style="dotted">
        <color rgb="FF0000FF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2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left" shrinkToFit="0" vertical="center" wrapText="1"/>
    </xf>
    <xf borderId="0" fillId="0" fontId="1" numFmtId="0" xfId="0" applyAlignment="1" applyFont="1">
      <alignment horizontal="left" shrinkToFit="0" vertical="center" wrapText="1"/>
    </xf>
    <xf borderId="0" fillId="2" fontId="2" numFmtId="0" xfId="0" applyAlignment="1" applyFont="1">
      <alignment horizontal="left" shrinkToFit="0" vertical="center" wrapText="1"/>
    </xf>
    <xf borderId="0" fillId="0" fontId="2" numFmtId="0" xfId="0" applyAlignment="1" applyFont="1">
      <alignment horizontal="left" shrinkToFit="0" vertical="center" wrapText="1"/>
    </xf>
    <xf borderId="0" fillId="2" fontId="2" numFmtId="0" xfId="0" applyAlignment="1" applyFont="1">
      <alignment horizontal="center" shrinkToFit="0" vertical="center" wrapText="1"/>
    </xf>
    <xf borderId="0" fillId="2" fontId="2" numFmtId="0" xfId="0" applyAlignment="1" applyFont="1">
      <alignment horizontal="left" readingOrder="0" shrinkToFit="0" vertical="center" wrapText="1"/>
    </xf>
    <xf borderId="0" fillId="0" fontId="2" numFmtId="0" xfId="0" applyAlignment="1" applyFont="1">
      <alignment horizontal="left" readingOrder="0" shrinkToFit="0" vertical="center" wrapText="1"/>
    </xf>
    <xf borderId="1" fillId="0" fontId="2" numFmtId="0" xfId="0" applyAlignment="1" applyBorder="1" applyFont="1">
      <alignment horizontal="left" readingOrder="0" shrinkToFit="0" vertical="center" wrapText="1"/>
    </xf>
    <xf borderId="2" fillId="0" fontId="3" numFmtId="0" xfId="0" applyBorder="1" applyFont="1"/>
    <xf borderId="0" fillId="0" fontId="2" numFmtId="164" xfId="0" applyAlignment="1" applyFont="1" applyNumberFormat="1">
      <alignment horizontal="center" readingOrder="0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4" numFmtId="165" xfId="0" applyAlignment="1" applyFont="1" applyNumberFormat="1">
      <alignment vertical="center"/>
    </xf>
    <xf borderId="1" fillId="0" fontId="2" numFmtId="0" xfId="0" applyAlignment="1" applyBorder="1" applyFont="1">
      <alignment horizontal="center" readingOrder="0" shrinkToFit="0" vertical="center" wrapText="1"/>
    </xf>
    <xf borderId="3" fillId="2" fontId="2" numFmtId="0" xfId="0" applyAlignment="1" applyBorder="1" applyFont="1">
      <alignment horizontal="center" shrinkToFit="0" vertical="center" wrapText="1"/>
    </xf>
    <xf borderId="1" fillId="2" fontId="2" numFmtId="0" xfId="0" applyAlignment="1" applyBorder="1" applyFont="1">
      <alignment horizontal="center" shrinkToFit="0" vertical="center" wrapText="1"/>
    </xf>
    <xf borderId="4" fillId="3" fontId="2" numFmtId="166" xfId="0" applyAlignment="1" applyBorder="1" applyFill="1" applyFont="1" applyNumberFormat="1">
      <alignment horizontal="center" vertical="center"/>
    </xf>
    <xf borderId="5" fillId="3" fontId="2" numFmtId="0" xfId="0" applyAlignment="1" applyBorder="1" applyFont="1">
      <alignment horizontal="left" shrinkToFit="0" vertical="center" wrapText="1"/>
    </xf>
    <xf borderId="5" fillId="3" fontId="2" numFmtId="0" xfId="0" applyAlignment="1" applyBorder="1" applyFont="1">
      <alignment horizontal="center" vertical="center"/>
    </xf>
    <xf borderId="5" fillId="3" fontId="2" numFmtId="0" xfId="0" applyAlignment="1" applyBorder="1" applyFont="1">
      <alignment horizontal="center" shrinkToFit="0" vertical="center" wrapText="1"/>
    </xf>
    <xf borderId="6" fillId="3" fontId="2" numFmtId="0" xfId="0" applyAlignment="1" applyBorder="1" applyFont="1">
      <alignment horizontal="center" shrinkToFit="0" vertical="center" wrapText="1"/>
    </xf>
    <xf borderId="7" fillId="2" fontId="2" numFmtId="166" xfId="0" applyAlignment="1" applyBorder="1" applyFont="1" applyNumberFormat="1">
      <alignment horizontal="center" vertical="center"/>
    </xf>
    <xf borderId="8" fillId="2" fontId="2" numFmtId="0" xfId="0" applyAlignment="1" applyBorder="1" applyFont="1">
      <alignment horizontal="left" shrinkToFit="0" vertical="center" wrapText="1"/>
    </xf>
    <xf borderId="9" fillId="2" fontId="2" numFmtId="4" xfId="0" applyAlignment="1" applyBorder="1" applyFont="1" applyNumberFormat="1">
      <alignment horizontal="center" vertical="center"/>
    </xf>
    <xf borderId="9" fillId="2" fontId="2" numFmtId="0" xfId="0" applyAlignment="1" applyBorder="1" applyFont="1">
      <alignment horizontal="center" vertical="center"/>
    </xf>
    <xf borderId="9" fillId="2" fontId="2" numFmtId="167" xfId="0" applyAlignment="1" applyBorder="1" applyFont="1" applyNumberFormat="1">
      <alignment horizontal="center" readingOrder="0" vertical="center"/>
    </xf>
    <xf borderId="9" fillId="2" fontId="2" numFmtId="168" xfId="0" applyAlignment="1" applyBorder="1" applyFont="1" applyNumberFormat="1">
      <alignment horizontal="center" vertical="center"/>
    </xf>
    <xf borderId="10" fillId="2" fontId="2" numFmtId="4" xfId="0" applyAlignment="1" applyBorder="1" applyFont="1" applyNumberFormat="1">
      <alignment horizontal="center" vertical="center"/>
    </xf>
    <xf borderId="0" fillId="0" fontId="2" numFmtId="4" xfId="0" applyAlignment="1" applyFont="1" applyNumberFormat="1">
      <alignment horizontal="center" vertical="center"/>
    </xf>
    <xf borderId="11" fillId="4" fontId="2" numFmtId="49" xfId="0" applyAlignment="1" applyBorder="1" applyFill="1" applyFont="1" applyNumberFormat="1">
      <alignment horizontal="center" vertical="center"/>
    </xf>
    <xf borderId="12" fillId="4" fontId="2" numFmtId="0" xfId="0" applyAlignment="1" applyBorder="1" applyFont="1">
      <alignment horizontal="left" shrinkToFit="0" vertical="center" wrapText="1"/>
    </xf>
    <xf borderId="12" fillId="4" fontId="5" numFmtId="2" xfId="0" applyAlignment="1" applyBorder="1" applyFont="1" applyNumberFormat="1">
      <alignment horizontal="center" vertical="center"/>
    </xf>
    <xf borderId="12" fillId="4" fontId="5" numFmtId="0" xfId="0" applyAlignment="1" applyBorder="1" applyFont="1">
      <alignment horizontal="center" vertical="center"/>
    </xf>
    <xf borderId="12" fillId="4" fontId="2" numFmtId="4" xfId="0" applyAlignment="1" applyBorder="1" applyFont="1" applyNumberFormat="1">
      <alignment horizontal="center" vertical="center"/>
    </xf>
    <xf borderId="12" fillId="4" fontId="2" numFmtId="4" xfId="0" applyAlignment="1" applyBorder="1" applyFont="1" applyNumberFormat="1">
      <alignment horizontal="center" shrinkToFit="0" vertical="center" wrapText="1"/>
    </xf>
    <xf borderId="13" fillId="4" fontId="2" numFmtId="10" xfId="0" applyAlignment="1" applyBorder="1" applyFont="1" applyNumberFormat="1">
      <alignment horizontal="center" vertical="center"/>
    </xf>
    <xf borderId="0" fillId="0" fontId="2" numFmtId="10" xfId="0" applyAlignment="1" applyFont="1" applyNumberFormat="1">
      <alignment horizontal="center" vertical="center"/>
    </xf>
    <xf borderId="14" fillId="0" fontId="5" numFmtId="49" xfId="0" applyAlignment="1" applyBorder="1" applyFont="1" applyNumberFormat="1">
      <alignment horizontal="center" vertical="center"/>
    </xf>
    <xf borderId="5" fillId="0" fontId="5" numFmtId="0" xfId="0" applyAlignment="1" applyBorder="1" applyFont="1">
      <alignment horizontal="left" readingOrder="0" shrinkToFit="0" vertical="center" wrapText="1"/>
    </xf>
    <xf borderId="5" fillId="0" fontId="5" numFmtId="2" xfId="0" applyAlignment="1" applyBorder="1" applyFont="1" applyNumberFormat="1">
      <alignment horizontal="center" readingOrder="0" vertical="center"/>
    </xf>
    <xf borderId="5" fillId="0" fontId="5" numFmtId="0" xfId="0" applyAlignment="1" applyBorder="1" applyFont="1">
      <alignment horizontal="center" vertical="center"/>
    </xf>
    <xf borderId="5" fillId="0" fontId="5" numFmtId="4" xfId="0" applyAlignment="1" applyBorder="1" applyFont="1" applyNumberFormat="1">
      <alignment horizontal="center" readingOrder="0" vertical="center"/>
    </xf>
    <xf borderId="5" fillId="0" fontId="5" numFmtId="4" xfId="0" applyAlignment="1" applyBorder="1" applyFont="1" applyNumberFormat="1">
      <alignment horizontal="center" vertical="center"/>
    </xf>
    <xf borderId="15" fillId="0" fontId="5" numFmtId="4" xfId="0" applyAlignment="1" applyBorder="1" applyFont="1" applyNumberFormat="1">
      <alignment horizontal="center" vertical="center"/>
    </xf>
    <xf borderId="5" fillId="0" fontId="5" numFmtId="169" xfId="0" applyAlignment="1" applyBorder="1" applyFont="1" applyNumberFormat="1">
      <alignment horizontal="center" shrinkToFit="0" vertical="center" wrapText="1"/>
    </xf>
    <xf borderId="16" fillId="0" fontId="5" numFmtId="10" xfId="0" applyAlignment="1" applyBorder="1" applyFont="1" applyNumberFormat="1">
      <alignment horizontal="center" vertical="center"/>
    </xf>
    <xf borderId="0" fillId="0" fontId="5" numFmtId="10" xfId="0" applyAlignment="1" applyFont="1" applyNumberFormat="1">
      <alignment horizontal="center" vertical="center"/>
    </xf>
    <xf borderId="14" fillId="0" fontId="5" numFmtId="49" xfId="0" applyAlignment="1" applyBorder="1" applyFont="1" applyNumberFormat="1">
      <alignment horizontal="center" readingOrder="0" vertical="center"/>
    </xf>
    <xf borderId="16" fillId="0" fontId="6" numFmtId="0" xfId="0" applyAlignment="1" applyBorder="1" applyFont="1">
      <alignment readingOrder="0" shrinkToFit="0" vertical="center" wrapText="1"/>
    </xf>
    <xf borderId="16" fillId="0" fontId="7" numFmtId="0" xfId="0" applyAlignment="1" applyBorder="1" applyFont="1">
      <alignment horizontal="center" vertical="center"/>
    </xf>
    <xf borderId="16" fillId="0" fontId="7" numFmtId="0" xfId="0" applyAlignment="1" applyBorder="1" applyFont="1">
      <alignment horizontal="center" vertical="center"/>
    </xf>
    <xf borderId="16" fillId="0" fontId="7" numFmtId="4" xfId="0" applyAlignment="1" applyBorder="1" applyFont="1" applyNumberFormat="1">
      <alignment horizontal="center" readingOrder="0" vertical="center"/>
    </xf>
    <xf borderId="17" fillId="0" fontId="7" numFmtId="10" xfId="0" applyAlignment="1" applyBorder="1" applyFont="1" applyNumberFormat="1">
      <alignment vertical="center"/>
    </xf>
    <xf borderId="16" fillId="0" fontId="6" numFmtId="0" xfId="0" applyAlignment="1" applyBorder="1" applyFont="1">
      <alignment horizontal="center" vertical="center"/>
    </xf>
    <xf borderId="16" fillId="0" fontId="6" numFmtId="0" xfId="0" applyAlignment="1" applyBorder="1" applyFont="1">
      <alignment horizontal="center" vertical="center"/>
    </xf>
    <xf borderId="5" fillId="0" fontId="5" numFmtId="0" xfId="0" applyAlignment="1" applyBorder="1" applyFont="1">
      <alignment horizontal="center" readingOrder="0" vertical="center"/>
    </xf>
    <xf borderId="5" fillId="0" fontId="5" numFmtId="166" xfId="0" applyAlignment="1" applyBorder="1" applyFont="1" applyNumberFormat="1">
      <alignment horizontal="center" readingOrder="0" vertical="center"/>
    </xf>
    <xf borderId="4" fillId="0" fontId="5" numFmtId="0" xfId="0" applyAlignment="1" applyBorder="1" applyFont="1">
      <alignment horizontal="left" readingOrder="0" shrinkToFit="0" vertical="center" wrapText="1"/>
    </xf>
    <xf borderId="4" fillId="0" fontId="5" numFmtId="0" xfId="0" applyAlignment="1" applyBorder="1" applyFont="1">
      <alignment horizontal="center" readingOrder="0" vertical="center"/>
    </xf>
    <xf borderId="4" fillId="0" fontId="5" numFmtId="0" xfId="0" applyAlignment="1" applyBorder="1" applyFont="1">
      <alignment horizontal="center" vertical="center"/>
    </xf>
    <xf borderId="4" fillId="0" fontId="5" numFmtId="4" xfId="0" applyAlignment="1" applyBorder="1" applyFont="1" applyNumberFormat="1">
      <alignment horizontal="center" readingOrder="0" vertical="center"/>
    </xf>
    <xf borderId="18" fillId="0" fontId="5" numFmtId="10" xfId="0" applyAlignment="1" applyBorder="1" applyFont="1" applyNumberFormat="1">
      <alignment horizontal="center" vertical="center"/>
    </xf>
    <xf borderId="7" fillId="2" fontId="2" numFmtId="49" xfId="0" applyAlignment="1" applyBorder="1" applyFont="1" applyNumberFormat="1">
      <alignment horizontal="center" vertical="center"/>
    </xf>
    <xf borderId="7" fillId="2" fontId="2" numFmtId="0" xfId="0" applyAlignment="1" applyBorder="1" applyFont="1">
      <alignment horizontal="left" shrinkToFit="0" vertical="center" wrapText="1"/>
    </xf>
    <xf borderId="7" fillId="2" fontId="2" numFmtId="4" xfId="0" applyAlignment="1" applyBorder="1" applyFont="1" applyNumberFormat="1">
      <alignment horizontal="center" vertical="center"/>
    </xf>
    <xf borderId="7" fillId="2" fontId="2" numFmtId="0" xfId="0" applyAlignment="1" applyBorder="1" applyFont="1">
      <alignment horizontal="center" vertical="center"/>
    </xf>
    <xf borderId="7" fillId="2" fontId="8" numFmtId="0" xfId="0" applyAlignment="1" applyBorder="1" applyFont="1">
      <alignment horizontal="center" vertical="center"/>
    </xf>
    <xf borderId="7" fillId="0" fontId="8" numFmtId="4" xfId="0" applyAlignment="1" applyBorder="1" applyFont="1" applyNumberFormat="1">
      <alignment horizontal="center" vertical="center"/>
    </xf>
    <xf borderId="7" fillId="2" fontId="2" numFmtId="168" xfId="0" applyAlignment="1" applyBorder="1" applyFont="1" applyNumberFormat="1">
      <alignment horizontal="center" shrinkToFit="0" vertical="center" wrapText="1"/>
    </xf>
    <xf borderId="7" fillId="0" fontId="5" numFmtId="10" xfId="0" applyAlignment="1" applyBorder="1" applyFont="1" applyNumberFormat="1">
      <alignment horizontal="center" vertical="center"/>
    </xf>
    <xf borderId="19" fillId="4" fontId="2" numFmtId="0" xfId="0" applyAlignment="1" applyBorder="1" applyFont="1">
      <alignment horizontal="left" readingOrder="0" shrinkToFit="0" vertical="center" wrapText="1"/>
    </xf>
    <xf borderId="19" fillId="4" fontId="5" numFmtId="2" xfId="0" applyAlignment="1" applyBorder="1" applyFont="1" applyNumberFormat="1">
      <alignment horizontal="center" vertical="center"/>
    </xf>
    <xf borderId="19" fillId="4" fontId="5" numFmtId="0" xfId="0" applyAlignment="1" applyBorder="1" applyFont="1">
      <alignment horizontal="center" vertical="center"/>
    </xf>
    <xf borderId="19" fillId="4" fontId="9" numFmtId="0" xfId="0" applyAlignment="1" applyBorder="1" applyFont="1">
      <alignment horizontal="center" vertical="center"/>
    </xf>
    <xf borderId="19" fillId="4" fontId="2" numFmtId="4" xfId="0" applyAlignment="1" applyBorder="1" applyFont="1" applyNumberFormat="1">
      <alignment horizontal="center" vertical="center"/>
    </xf>
    <xf borderId="19" fillId="4" fontId="2" numFmtId="4" xfId="0" applyAlignment="1" applyBorder="1" applyFont="1" applyNumberFormat="1">
      <alignment horizontal="center" shrinkToFit="0" vertical="center" wrapText="1"/>
    </xf>
    <xf borderId="20" fillId="4" fontId="2" numFmtId="10" xfId="0" applyAlignment="1" applyBorder="1" applyFont="1" applyNumberFormat="1">
      <alignment horizontal="center" vertical="center"/>
    </xf>
    <xf borderId="5" fillId="0" fontId="5" numFmtId="49" xfId="0" applyAlignment="1" applyBorder="1" applyFont="1" applyNumberFormat="1">
      <alignment horizontal="center" readingOrder="0" vertical="center"/>
    </xf>
    <xf borderId="5" fillId="0" fontId="5" numFmtId="0" xfId="0" applyAlignment="1" applyBorder="1" applyFont="1">
      <alignment readingOrder="0" shrinkToFit="0" vertical="center" wrapText="1"/>
    </xf>
    <xf borderId="16" fillId="0" fontId="5" numFmtId="0" xfId="0" applyAlignment="1" applyBorder="1" applyFont="1">
      <alignment horizontal="center" vertical="center"/>
    </xf>
    <xf borderId="5" fillId="0" fontId="5" numFmtId="0" xfId="0" applyAlignment="1" applyBorder="1" applyFont="1">
      <alignment readingOrder="0" shrinkToFit="0" vertical="center" wrapText="1"/>
    </xf>
    <xf borderId="5" fillId="2" fontId="7" numFmtId="49" xfId="0" applyAlignment="1" applyBorder="1" applyFont="1" applyNumberFormat="1">
      <alignment horizontal="center" readingOrder="0" vertical="center"/>
    </xf>
    <xf borderId="16" fillId="0" fontId="7" numFmtId="0" xfId="0" applyAlignment="1" applyBorder="1" applyFont="1">
      <alignment readingOrder="0" shrinkToFit="0" vertical="center" wrapText="1"/>
    </xf>
    <xf borderId="16" fillId="0" fontId="7" numFmtId="0" xfId="0" applyAlignment="1" applyBorder="1" applyFont="1">
      <alignment horizontal="center" readingOrder="0" vertical="center"/>
    </xf>
    <xf borderId="5" fillId="0" fontId="5" numFmtId="166" xfId="0" applyAlignment="1" applyBorder="1" applyFont="1" applyNumberFormat="1">
      <alignment horizontal="center" vertical="center"/>
    </xf>
    <xf borderId="6" fillId="4" fontId="2" numFmtId="49" xfId="0" applyAlignment="1" applyBorder="1" applyFont="1" applyNumberFormat="1">
      <alignment horizontal="center" vertical="center"/>
    </xf>
    <xf borderId="12" fillId="4" fontId="9" numFmtId="0" xfId="0" applyAlignment="1" applyBorder="1" applyFont="1">
      <alignment horizontal="center" vertical="center"/>
    </xf>
    <xf borderId="5" fillId="0" fontId="5" numFmtId="49" xfId="0" applyAlignment="1" applyBorder="1" applyFont="1" applyNumberFormat="1">
      <alignment horizontal="center" vertical="center"/>
    </xf>
    <xf borderId="5" fillId="0" fontId="6" numFmtId="49" xfId="0" applyAlignment="1" applyBorder="1" applyFont="1" applyNumberFormat="1">
      <alignment horizontal="center" readingOrder="0" vertical="center"/>
    </xf>
    <xf borderId="5" fillId="0" fontId="5" numFmtId="0" xfId="0" applyAlignment="1" applyBorder="1" applyFont="1">
      <alignment horizontal="center" shrinkToFit="0" vertical="center" wrapText="1"/>
    </xf>
    <xf borderId="5" fillId="0" fontId="5" numFmtId="0" xfId="0" applyAlignment="1" applyBorder="1" applyFont="1">
      <alignment horizontal="center" readingOrder="0" shrinkToFit="0" vertical="center" wrapText="1"/>
    </xf>
    <xf borderId="0" fillId="0" fontId="6" numFmtId="0" xfId="0" applyAlignment="1" applyFont="1">
      <alignment vertical="center"/>
    </xf>
    <xf borderId="21" fillId="4" fontId="2" numFmtId="49" xfId="0" applyAlignment="1" applyBorder="1" applyFont="1" applyNumberFormat="1">
      <alignment horizontal="center" vertical="center"/>
    </xf>
    <xf borderId="9" fillId="4" fontId="2" numFmtId="0" xfId="0" applyAlignment="1" applyBorder="1" applyFont="1">
      <alignment horizontal="left" shrinkToFit="0" vertical="center" wrapText="1"/>
    </xf>
    <xf borderId="9" fillId="4" fontId="5" numFmtId="2" xfId="0" applyAlignment="1" applyBorder="1" applyFont="1" applyNumberFormat="1">
      <alignment horizontal="center" vertical="center"/>
    </xf>
    <xf borderId="9" fillId="4" fontId="5" numFmtId="0" xfId="0" applyAlignment="1" applyBorder="1" applyFont="1">
      <alignment horizontal="center" vertical="center"/>
    </xf>
    <xf borderId="9" fillId="4" fontId="9" numFmtId="0" xfId="0" applyAlignment="1" applyBorder="1" applyFont="1">
      <alignment horizontal="center" vertical="center"/>
    </xf>
    <xf borderId="22" fillId="4" fontId="9" numFmtId="0" xfId="0" applyAlignment="1" applyBorder="1" applyFont="1">
      <alignment horizontal="center" vertical="center"/>
    </xf>
    <xf borderId="22" fillId="4" fontId="2" numFmtId="4" xfId="0" applyAlignment="1" applyBorder="1" applyFont="1" applyNumberFormat="1">
      <alignment horizontal="center" vertical="center"/>
    </xf>
    <xf borderId="22" fillId="4" fontId="2" numFmtId="4" xfId="0" applyAlignment="1" applyBorder="1" applyFont="1" applyNumberFormat="1">
      <alignment horizontal="center" shrinkToFit="0" vertical="center" wrapText="1"/>
    </xf>
    <xf borderId="5" fillId="0" fontId="5" numFmtId="2" xfId="0" applyAlignment="1" applyBorder="1" applyFont="1" applyNumberFormat="1">
      <alignment horizontal="center" vertical="center"/>
    </xf>
    <xf borderId="0" fillId="2" fontId="10" numFmtId="0" xfId="0" applyAlignment="1" applyFont="1">
      <alignment readingOrder="0" vertical="center"/>
    </xf>
    <xf borderId="0" fillId="0" fontId="5" numFmtId="4" xfId="0" applyAlignment="1" applyFont="1" applyNumberFormat="1">
      <alignment horizontal="center" vertical="center"/>
    </xf>
    <xf borderId="5" fillId="0" fontId="11" numFmtId="0" xfId="0" applyAlignment="1" applyBorder="1" applyFont="1">
      <alignment horizontal="left" readingOrder="0" shrinkToFit="0" vertical="center" wrapText="1"/>
    </xf>
    <xf borderId="7" fillId="0" fontId="5" numFmtId="0" xfId="0" applyAlignment="1" applyBorder="1" applyFont="1">
      <alignment horizontal="left" readingOrder="0" shrinkToFit="0" vertical="center" wrapText="1"/>
    </xf>
    <xf borderId="12" fillId="4" fontId="8" numFmtId="4" xfId="0" applyAlignment="1" applyBorder="1" applyFont="1" applyNumberFormat="1">
      <alignment horizontal="center" vertical="center"/>
    </xf>
    <xf borderId="5" fillId="0" fontId="5" numFmtId="0" xfId="0" applyAlignment="1" applyBorder="1" applyFont="1">
      <alignment horizontal="left" readingOrder="0" shrinkToFit="0" vertical="center" wrapText="1"/>
    </xf>
    <xf borderId="5" fillId="0" fontId="5" numFmtId="0" xfId="0" applyAlignment="1" applyBorder="1" applyFont="1">
      <alignment horizontal="left" readingOrder="0" shrinkToFit="0" vertical="center" wrapText="1"/>
    </xf>
    <xf borderId="5" fillId="0" fontId="7" numFmtId="49" xfId="0" applyAlignment="1" applyBorder="1" applyFont="1" applyNumberFormat="1">
      <alignment horizontal="center" readingOrder="0" vertical="center"/>
    </xf>
    <xf borderId="16" fillId="0" fontId="7" numFmtId="0" xfId="0" applyAlignment="1" applyBorder="1" applyFont="1">
      <alignment shrinkToFit="0" vertical="center" wrapText="1"/>
    </xf>
    <xf borderId="16" fillId="0" fontId="7" numFmtId="2" xfId="0" applyAlignment="1" applyBorder="1" applyFont="1" applyNumberFormat="1">
      <alignment horizontal="center" vertical="center"/>
    </xf>
    <xf borderId="16" fillId="0" fontId="7" numFmtId="0" xfId="0" applyAlignment="1" applyBorder="1" applyFont="1">
      <alignment horizontal="center" shrinkToFit="0" vertical="center" wrapText="1"/>
    </xf>
    <xf borderId="16" fillId="0" fontId="7" numFmtId="4" xfId="0" applyAlignment="1" applyBorder="1" applyFont="1" applyNumberFormat="1">
      <alignment horizontal="center" vertical="center"/>
    </xf>
    <xf borderId="14" fillId="0" fontId="7" numFmtId="49" xfId="0" applyAlignment="1" applyBorder="1" applyFont="1" applyNumberFormat="1">
      <alignment horizontal="center" readingOrder="0" vertical="center"/>
    </xf>
    <xf borderId="23" fillId="0" fontId="7" numFmtId="0" xfId="0" applyAlignment="1" applyBorder="1" applyFont="1">
      <alignment shrinkToFit="0" vertical="center" wrapText="1"/>
    </xf>
    <xf borderId="23" fillId="0" fontId="7" numFmtId="2" xfId="0" applyAlignment="1" applyBorder="1" applyFont="1" applyNumberFormat="1">
      <alignment horizontal="center" vertical="center"/>
    </xf>
    <xf borderId="23" fillId="0" fontId="7" numFmtId="0" xfId="0" applyAlignment="1" applyBorder="1" applyFont="1">
      <alignment horizontal="center" shrinkToFit="0" vertical="center" wrapText="1"/>
    </xf>
    <xf borderId="23" fillId="0" fontId="7" numFmtId="4" xfId="0" applyAlignment="1" applyBorder="1" applyFont="1" applyNumberFormat="1">
      <alignment horizontal="center" vertical="center"/>
    </xf>
    <xf borderId="5" fillId="5" fontId="7" numFmtId="49" xfId="0" applyAlignment="1" applyBorder="1" applyFill="1" applyFont="1" applyNumberFormat="1">
      <alignment horizontal="center" readingOrder="0" vertical="center"/>
    </xf>
    <xf borderId="16" fillId="0" fontId="7" numFmtId="0" xfId="0" applyAlignment="1" applyBorder="1" applyFont="1">
      <alignment horizontal="center" readingOrder="0" shrinkToFit="0" vertical="center" wrapText="1"/>
    </xf>
    <xf borderId="14" fillId="5" fontId="7" numFmtId="49" xfId="0" applyAlignment="1" applyBorder="1" applyFont="1" applyNumberFormat="1">
      <alignment horizontal="center" readingOrder="0" vertical="center"/>
    </xf>
    <xf borderId="23" fillId="0" fontId="7" numFmtId="0" xfId="0" applyAlignment="1" applyBorder="1" applyFont="1">
      <alignment readingOrder="0" shrinkToFit="0" vertical="center" wrapText="1"/>
    </xf>
    <xf quotePrefix="1" borderId="23" fillId="0" fontId="7" numFmtId="0" xfId="0" applyAlignment="1" applyBorder="1" applyFont="1">
      <alignment horizontal="center" readingOrder="0" shrinkToFit="0" vertical="center" wrapText="1"/>
    </xf>
    <xf borderId="23" fillId="0" fontId="7" numFmtId="4" xfId="0" applyAlignment="1" applyBorder="1" applyFont="1" applyNumberFormat="1">
      <alignment horizontal="center" readingOrder="0" vertical="center"/>
    </xf>
    <xf borderId="23" fillId="0" fontId="7" numFmtId="0" xfId="0" applyAlignment="1" applyBorder="1" applyFont="1">
      <alignment horizontal="center" readingOrder="0" shrinkToFit="0" vertical="center" wrapText="1"/>
    </xf>
    <xf borderId="23" fillId="0" fontId="7" numFmtId="166" xfId="0" applyAlignment="1" applyBorder="1" applyFont="1" applyNumberFormat="1">
      <alignment horizontal="center" readingOrder="0" shrinkToFit="0" vertical="center" wrapText="1"/>
    </xf>
    <xf borderId="23" fillId="0" fontId="7" numFmtId="2" xfId="0" applyAlignment="1" applyBorder="1" applyFont="1" applyNumberFormat="1">
      <alignment horizontal="center" readingOrder="0" vertical="center"/>
    </xf>
    <xf borderId="5" fillId="0" fontId="7" numFmtId="0" xfId="0" applyAlignment="1" applyBorder="1" applyFont="1">
      <alignment readingOrder="0" shrinkToFit="0" vertical="center" wrapText="1"/>
    </xf>
    <xf borderId="5" fillId="0" fontId="7" numFmtId="0" xfId="0" applyAlignment="1" applyBorder="1" applyFont="1">
      <alignment horizontal="center" readingOrder="0" shrinkToFit="0" vertical="center" wrapText="1"/>
    </xf>
    <xf borderId="5" fillId="0" fontId="7" numFmtId="4" xfId="0" applyAlignment="1" applyBorder="1" applyFont="1" applyNumberFormat="1">
      <alignment horizontal="center" readingOrder="0" vertical="center"/>
    </xf>
    <xf borderId="0" fillId="0" fontId="7" numFmtId="10" xfId="0" applyAlignment="1" applyFont="1" applyNumberFormat="1">
      <alignment vertical="center"/>
    </xf>
    <xf borderId="14" fillId="0" fontId="5" numFmtId="0" xfId="0" applyAlignment="1" applyBorder="1" applyFont="1">
      <alignment horizontal="center" readingOrder="0" vertical="center"/>
    </xf>
    <xf borderId="14" fillId="0" fontId="5" numFmtId="2" xfId="0" applyAlignment="1" applyBorder="1" applyFont="1" applyNumberFormat="1">
      <alignment horizontal="center" vertical="center"/>
    </xf>
    <xf borderId="14" fillId="0" fontId="5" numFmtId="0" xfId="0" applyAlignment="1" applyBorder="1" applyFont="1">
      <alignment horizontal="center" vertical="center"/>
    </xf>
    <xf borderId="5" fillId="0" fontId="6" numFmtId="0" xfId="0" applyAlignment="1" applyBorder="1" applyFont="1">
      <alignment horizontal="center" vertical="center"/>
    </xf>
    <xf borderId="16" fillId="0" fontId="7" numFmtId="166" xfId="0" applyAlignment="1" applyBorder="1" applyFont="1" applyNumberFormat="1">
      <alignment horizontal="center" readingOrder="0" vertical="center"/>
    </xf>
    <xf borderId="7" fillId="0" fontId="2" numFmtId="4" xfId="0" applyAlignment="1" applyBorder="1" applyFont="1" applyNumberFormat="1">
      <alignment horizontal="center" vertical="center"/>
    </xf>
    <xf borderId="6" fillId="4" fontId="2" numFmtId="0" xfId="0" applyAlignment="1" applyBorder="1" applyFon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5" numFmtId="0" xfId="0" applyAlignment="1" applyFont="1">
      <alignment horizontal="left" shrinkToFit="0" vertical="center" wrapText="1"/>
    </xf>
    <xf borderId="0" fillId="0" fontId="5" numFmtId="166" xfId="0" applyAlignment="1" applyFont="1" applyNumberFormat="1">
      <alignment horizontal="right" shrinkToFit="0" vertical="center" wrapText="1"/>
    </xf>
    <xf borderId="0" fillId="0" fontId="5" numFmtId="0" xfId="0" applyAlignment="1" applyFont="1">
      <alignment horizontal="left" readingOrder="0" vertical="center"/>
    </xf>
    <xf borderId="0" fillId="0" fontId="5" numFmtId="166" xfId="0" applyAlignment="1" applyFont="1" applyNumberFormat="1">
      <alignment horizontal="left" shrinkToFit="0" vertical="center" wrapText="1"/>
    </xf>
    <xf borderId="0" fillId="0" fontId="5" numFmtId="0" xfId="0" applyAlignment="1" applyFont="1">
      <alignment horizontal="center" vertical="center"/>
    </xf>
    <xf borderId="0" fillId="0" fontId="5" numFmtId="166" xfId="0" applyAlignment="1" applyFont="1" applyNumberFormat="1">
      <alignment horizontal="center" vertical="center"/>
    </xf>
    <xf borderId="0" fillId="0" fontId="5" numFmtId="0" xfId="0" applyAlignment="1" applyFont="1">
      <alignment horizontal="left" vertical="center"/>
    </xf>
    <xf borderId="0" fillId="0" fontId="5" numFmtId="170" xfId="0" applyAlignment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24" fillId="2" fontId="1" numFmtId="0" xfId="0" applyAlignment="1" applyBorder="1" applyFont="1">
      <alignment horizontal="left" vertical="center"/>
    </xf>
    <xf borderId="25" fillId="0" fontId="3" numFmtId="0" xfId="0" applyBorder="1" applyFont="1"/>
    <xf borderId="0" fillId="0" fontId="12" numFmtId="0" xfId="0" applyFont="1"/>
    <xf borderId="0" fillId="0" fontId="7" numFmtId="0" xfId="0" applyFont="1"/>
    <xf borderId="0" fillId="0" fontId="2" numFmtId="165" xfId="0" applyAlignment="1" applyFont="1" applyNumberFormat="1">
      <alignment vertical="center"/>
    </xf>
    <xf borderId="0" fillId="0" fontId="13" numFmtId="0" xfId="0" applyAlignment="1" applyFont="1">
      <alignment horizontal="left" shrinkToFit="0" vertical="center" wrapText="1"/>
    </xf>
    <xf borderId="26" fillId="2" fontId="2" numFmtId="0" xfId="0" applyAlignment="1" applyBorder="1" applyFont="1">
      <alignment horizontal="left" shrinkToFit="0" vertical="center" wrapText="1"/>
    </xf>
    <xf borderId="26" fillId="2" fontId="5" numFmtId="0" xfId="0" applyAlignment="1" applyBorder="1" applyFont="1">
      <alignment horizontal="center" shrinkToFit="0" vertical="center" wrapText="1"/>
    </xf>
    <xf borderId="24" fillId="2" fontId="2" numFmtId="0" xfId="0" applyAlignment="1" applyBorder="1" applyFont="1">
      <alignment horizontal="left" shrinkToFit="0" vertical="center" wrapText="1"/>
    </xf>
    <xf borderId="24" fillId="2" fontId="5" numFmtId="0" xfId="0" applyAlignment="1" applyBorder="1" applyFont="1">
      <alignment horizontal="center" shrinkToFit="0" vertical="center" wrapText="1"/>
    </xf>
    <xf borderId="24" fillId="2" fontId="14" numFmtId="0" xfId="0" applyAlignment="1" applyBorder="1" applyFont="1">
      <alignment horizontal="center" vertical="center"/>
    </xf>
    <xf borderId="0" fillId="2" fontId="14" numFmtId="0" xfId="0" applyAlignment="1" applyFont="1">
      <alignment horizontal="center" vertical="center"/>
    </xf>
    <xf borderId="4" fillId="3" fontId="2" numFmtId="0" xfId="0" applyAlignment="1" applyBorder="1" applyFont="1">
      <alignment horizontal="center" readingOrder="0" vertical="center"/>
    </xf>
    <xf borderId="4" fillId="3" fontId="2" numFmtId="0" xfId="0" applyAlignment="1" applyBorder="1" applyFont="1">
      <alignment horizontal="center" vertical="center"/>
    </xf>
    <xf borderId="14" fillId="0" fontId="3" numFmtId="0" xfId="0" applyBorder="1" applyFont="1"/>
    <xf borderId="4" fillId="0" fontId="5" numFmtId="0" xfId="0" applyAlignment="1" applyBorder="1" applyFont="1">
      <alignment horizontal="center" shrinkToFit="0" vertical="center" wrapText="1"/>
    </xf>
    <xf borderId="4" fillId="2" fontId="5" numFmtId="0" xfId="0" applyAlignment="1" applyBorder="1" applyFont="1">
      <alignment horizontal="left" shrinkToFit="0" vertical="center" wrapText="1"/>
    </xf>
    <xf borderId="4" fillId="2" fontId="5" numFmtId="171" xfId="0" applyAlignment="1" applyBorder="1" applyFont="1" applyNumberFormat="1">
      <alignment horizontal="center" shrinkToFit="0" vertical="center" wrapText="1"/>
    </xf>
    <xf borderId="4" fillId="2" fontId="5" numFmtId="10" xfId="0" applyAlignment="1" applyBorder="1" applyFont="1" applyNumberFormat="1">
      <alignment horizontal="center" vertical="center"/>
    </xf>
    <xf borderId="5" fillId="2" fontId="5" numFmtId="169" xfId="0" applyAlignment="1" applyBorder="1" applyFont="1" applyNumberFormat="1">
      <alignment vertical="center"/>
    </xf>
    <xf borderId="5" fillId="4" fontId="5" numFmtId="10" xfId="0" applyAlignment="1" applyBorder="1" applyFont="1" applyNumberFormat="1">
      <alignment vertical="center"/>
    </xf>
    <xf borderId="4" fillId="0" fontId="5" numFmtId="0" xfId="0" applyAlignment="1" applyBorder="1" applyFont="1">
      <alignment horizontal="left" shrinkToFit="0" vertical="center" wrapText="1"/>
    </xf>
    <xf borderId="5" fillId="0" fontId="5" numFmtId="10" xfId="0" applyAlignment="1" applyBorder="1" applyFont="1" applyNumberFormat="1">
      <alignment vertical="center"/>
    </xf>
    <xf borderId="5" fillId="0" fontId="5" numFmtId="0" xfId="0" applyAlignment="1" applyBorder="1" applyFont="1">
      <alignment vertical="center"/>
    </xf>
    <xf borderId="5" fillId="0" fontId="2" numFmtId="0" xfId="0" applyAlignment="1" applyBorder="1" applyFont="1">
      <alignment horizontal="center" vertical="center"/>
    </xf>
    <xf borderId="5" fillId="0" fontId="2" numFmtId="171" xfId="0" applyAlignment="1" applyBorder="1" applyFont="1" applyNumberFormat="1">
      <alignment vertical="center"/>
    </xf>
    <xf borderId="5" fillId="0" fontId="2" numFmtId="10" xfId="0" applyAlignment="1" applyBorder="1" applyFont="1" applyNumberFormat="1">
      <alignment horizontal="center" vertical="center"/>
    </xf>
    <xf borderId="5" fillId="0" fontId="2" numFmtId="172" xfId="0" applyAlignment="1" applyBorder="1" applyFont="1" applyNumberFormat="1">
      <alignment horizontal="right" vertical="center"/>
    </xf>
    <xf borderId="5" fillId="0" fontId="2" numFmtId="172" xfId="0" applyAlignment="1" applyBorder="1" applyFont="1" applyNumberFormat="1">
      <alignment vertical="center"/>
    </xf>
    <xf borderId="5" fillId="0" fontId="5" numFmtId="171" xfId="0" applyAlignment="1" applyBorder="1" applyFont="1" applyNumberFormat="1">
      <alignment horizontal="right" readingOrder="0" vertical="center"/>
    </xf>
    <xf borderId="0" fillId="0" fontId="5" numFmtId="0" xfId="0" applyAlignment="1" applyFont="1">
      <alignment vertical="center"/>
    </xf>
    <xf borderId="0" fillId="0" fontId="5" numFmtId="171" xfId="0" applyAlignment="1" applyFont="1" applyNumberFormat="1">
      <alignment vertical="center"/>
    </xf>
    <xf borderId="0" fillId="0" fontId="5" numFmtId="4" xfId="0" applyAlignment="1" applyFont="1" applyNumberFormat="1">
      <alignment vertical="center"/>
    </xf>
    <xf borderId="0" fillId="0" fontId="15" numFmtId="0" xfId="0" applyAlignment="1" applyFont="1">
      <alignment horizontal="center" vertical="center"/>
    </xf>
    <xf borderId="0" fillId="0" fontId="13" numFmtId="0" xfId="0" applyAlignment="1" applyFont="1">
      <alignment horizontal="center" vertical="center"/>
    </xf>
    <xf borderId="2" fillId="2" fontId="2" numFmtId="0" xfId="0" applyAlignment="1" applyBorder="1" applyFont="1">
      <alignment horizontal="left" shrinkToFit="0" vertical="center" wrapText="1"/>
    </xf>
    <xf borderId="2" fillId="0" fontId="2" numFmtId="0" xfId="0" applyAlignment="1" applyBorder="1" applyFont="1">
      <alignment horizontal="left" readingOrder="0" shrinkToFit="0" vertical="center" wrapText="1"/>
    </xf>
    <xf borderId="2" fillId="2" fontId="2" numFmtId="0" xfId="0" applyAlignment="1" applyBorder="1" applyFont="1">
      <alignment horizontal="left" readingOrder="0" shrinkToFit="0" vertical="center" wrapText="1"/>
    </xf>
    <xf borderId="27" fillId="0" fontId="3" numFmtId="0" xfId="0" applyBorder="1" applyFont="1"/>
    <xf borderId="2" fillId="0" fontId="2" numFmtId="165" xfId="0" applyAlignment="1" applyBorder="1" applyFont="1" applyNumberFormat="1">
      <alignment vertical="center"/>
    </xf>
    <xf borderId="26" fillId="2" fontId="15" numFmtId="0" xfId="0" applyAlignment="1" applyBorder="1" applyFont="1">
      <alignment vertical="center"/>
    </xf>
    <xf borderId="26" fillId="6" fontId="15" numFmtId="0" xfId="0" applyAlignment="1" applyBorder="1" applyFill="1" applyFont="1">
      <alignment vertical="center"/>
    </xf>
    <xf borderId="26" fillId="6" fontId="13" numFmtId="0" xfId="0" applyAlignment="1" applyBorder="1" applyFont="1">
      <alignment vertical="center"/>
    </xf>
    <xf borderId="26" fillId="6" fontId="16" numFmtId="0" xfId="0" applyAlignment="1" applyBorder="1" applyFont="1">
      <alignment vertical="center"/>
    </xf>
    <xf borderId="28" fillId="6" fontId="16" numFmtId="0" xfId="0" applyAlignment="1" applyBorder="1" applyFont="1">
      <alignment vertical="center"/>
    </xf>
    <xf borderId="0" fillId="6" fontId="7" numFmtId="0" xfId="0" applyAlignment="1" applyFont="1">
      <alignment vertical="center"/>
    </xf>
    <xf borderId="24" fillId="6" fontId="5" numFmtId="0" xfId="0" applyAlignment="1" applyBorder="1" applyFont="1">
      <alignment horizontal="right" vertical="center"/>
    </xf>
    <xf borderId="5" fillId="2" fontId="17" numFmtId="0" xfId="0" applyAlignment="1" applyBorder="1" applyFont="1">
      <alignment horizontal="center" shrinkToFit="0" vertical="center" wrapText="1"/>
    </xf>
    <xf borderId="5" fillId="2" fontId="17" numFmtId="10" xfId="0" applyAlignment="1" applyBorder="1" applyFont="1" applyNumberFormat="1">
      <alignment horizontal="center" shrinkToFit="0" vertical="center" wrapText="1"/>
    </xf>
    <xf borderId="29" fillId="6" fontId="15" numFmtId="0" xfId="0" applyAlignment="1" applyBorder="1" applyFont="1">
      <alignment vertical="center"/>
    </xf>
    <xf borderId="28" fillId="6" fontId="15" numFmtId="0" xfId="0" applyAlignment="1" applyBorder="1" applyFont="1">
      <alignment vertical="center"/>
    </xf>
    <xf borderId="26" fillId="6" fontId="15" numFmtId="0" xfId="0" applyAlignment="1" applyBorder="1" applyFont="1">
      <alignment readingOrder="0" vertical="center"/>
    </xf>
    <xf borderId="30" fillId="6" fontId="15" numFmtId="0" xfId="0" applyAlignment="1" applyBorder="1" applyFont="1">
      <alignment horizontal="center" readingOrder="0" vertical="center"/>
    </xf>
    <xf borderId="31" fillId="3" fontId="15" numFmtId="0" xfId="0" applyAlignment="1" applyBorder="1" applyFont="1">
      <alignment readingOrder="0" vertical="center"/>
    </xf>
    <xf borderId="32" fillId="6" fontId="16" numFmtId="0" xfId="0" applyAlignment="1" applyBorder="1" applyFont="1">
      <alignment vertical="center"/>
    </xf>
    <xf borderId="24" fillId="6" fontId="16" numFmtId="0" xfId="0" applyAlignment="1" applyBorder="1" applyFont="1">
      <alignment vertical="center"/>
    </xf>
    <xf borderId="33" fillId="3" fontId="15" numFmtId="0" xfId="0" applyAlignment="1" applyBorder="1" applyFont="1">
      <alignment vertical="center"/>
    </xf>
    <xf borderId="24" fillId="6" fontId="15" numFmtId="0" xfId="0" applyAlignment="1" applyBorder="1" applyFont="1">
      <alignment vertical="center"/>
    </xf>
    <xf borderId="5" fillId="2" fontId="2" numFmtId="0" xfId="0" applyAlignment="1" applyBorder="1" applyFont="1">
      <alignment horizontal="center" shrinkToFit="0" vertical="center" wrapText="1"/>
    </xf>
    <xf borderId="5" fillId="2" fontId="2" numFmtId="167" xfId="0" applyAlignment="1" applyBorder="1" applyFont="1" applyNumberFormat="1">
      <alignment horizontal="center" vertical="center"/>
    </xf>
    <xf borderId="25" fillId="6" fontId="16" numFmtId="0" xfId="0" applyAlignment="1" applyBorder="1" applyFont="1">
      <alignment vertical="center"/>
    </xf>
    <xf borderId="34" fillId="3" fontId="15" numFmtId="0" xfId="0" applyAlignment="1" applyBorder="1" applyFont="1">
      <alignment vertical="center"/>
    </xf>
    <xf borderId="3" fillId="6" fontId="15" numFmtId="0" xfId="0" applyAlignment="1" applyBorder="1" applyFont="1">
      <alignment vertical="center"/>
    </xf>
    <xf borderId="28" fillId="2" fontId="15" numFmtId="0" xfId="0" applyAlignment="1" applyBorder="1" applyFont="1">
      <alignment vertical="center"/>
    </xf>
    <xf borderId="35" fillId="2" fontId="15" numFmtId="0" xfId="0" applyAlignment="1" applyBorder="1" applyFont="1">
      <alignment horizontal="left" readingOrder="0" shrinkToFit="0" vertical="center" wrapText="1"/>
    </xf>
    <xf borderId="7" fillId="0" fontId="3" numFmtId="0" xfId="0" applyBorder="1" applyFont="1"/>
    <xf borderId="16" fillId="0" fontId="3" numFmtId="0" xfId="0" applyBorder="1" applyFont="1"/>
    <xf borderId="35" fillId="0" fontId="15" numFmtId="0" xfId="0" applyAlignment="1" applyBorder="1" applyFont="1">
      <alignment horizontal="left" readingOrder="0" shrinkToFit="0" vertical="center" wrapText="1"/>
    </xf>
    <xf borderId="0" fillId="0" fontId="15" numFmtId="0" xfId="0" applyAlignment="1" applyFont="1">
      <alignment horizontal="left" shrinkToFit="0" vertical="center" wrapText="1"/>
    </xf>
    <xf borderId="35" fillId="0" fontId="18" numFmtId="0" xfId="0" applyAlignment="1" applyBorder="1" applyFont="1">
      <alignment horizontal="left" readingOrder="0" shrinkToFit="0" vertical="center" wrapText="1"/>
    </xf>
    <xf borderId="0" fillId="2" fontId="15" numFmtId="0" xfId="0" applyAlignment="1" applyFont="1">
      <alignment horizontal="left" shrinkToFit="0" vertical="center" wrapText="1"/>
    </xf>
    <xf borderId="3" fillId="2" fontId="15" numFmtId="0" xfId="0" applyAlignment="1" applyBorder="1" applyFont="1">
      <alignment vertical="center"/>
    </xf>
    <xf borderId="26" fillId="2" fontId="15" numFmtId="0" xfId="0" applyAlignment="1" applyBorder="1" applyFont="1">
      <alignment horizontal="right" readingOrder="0" vertical="center"/>
    </xf>
    <xf borderId="24" fillId="2" fontId="15" numFmtId="165" xfId="0" applyAlignment="1" applyBorder="1" applyFont="1" applyNumberFormat="1">
      <alignment horizontal="left" shrinkToFit="0" vertical="center" wrapText="0"/>
    </xf>
    <xf borderId="29" fillId="0" fontId="3" numFmtId="0" xfId="0" applyBorder="1" applyFont="1"/>
    <xf borderId="27" fillId="0" fontId="13" numFmtId="0" xfId="0" applyAlignment="1" applyBorder="1" applyFont="1">
      <alignment horizontal="center" vertical="center"/>
    </xf>
    <xf borderId="2" fillId="0" fontId="13" numFmtId="0" xfId="0" applyAlignment="1" applyBorder="1" applyFont="1">
      <alignment horizontal="center" vertical="center"/>
    </xf>
    <xf borderId="2" fillId="0" fontId="15" numFmtId="0" xfId="0" applyAlignment="1" applyBorder="1" applyFont="1">
      <alignment horizontal="center" vertical="center"/>
    </xf>
  </cellXfs>
  <cellStyles count="1">
    <cellStyle xfId="0" name="Normal" builtinId="0"/>
  </cellStyles>
  <dxfs count="1">
    <dxf>
      <font/>
      <fill>
        <patternFill patternType="solid">
          <fgColor rgb="FFC0C0C0"/>
          <bgColor rgb="FFC0C0C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685800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942975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990600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quartzolit.weber/impermeabilizantes-quartzolit/impermeabilizantes-para-lajes-e-telhados/impermeabilizante-manta-liquida-branca-quartzolitt" TargetMode="External"/><Relationship Id="rId2" Type="http://schemas.openxmlformats.org/officeDocument/2006/relationships/hyperlink" Target="https://www.dormakaba.com/br-pt/solu%C3%A7%C3%B5es/produtos/ferragens-para-portas/molas-hidr%C3%A1ulicas/bts-84-282356" TargetMode="External"/><Relationship Id="rId3" Type="http://schemas.openxmlformats.org/officeDocument/2006/relationships/hyperlink" Target="https://www.santil.com.br/produto/mini-disjuntor-unipolar-10a-curva-c-schneider-electric/392817/" TargetMode="External"/><Relationship Id="rId4" Type="http://schemas.openxmlformats.org/officeDocument/2006/relationships/hyperlink" Target="https://www.ferreiracosta.com/Produto/127948/rele-fotocelula-plastico-azul-220v-trifacil-azul-exatron?region_id=777777&amp;gclid=Cj0KCQjw--2aBhD5ARIsALiRlwB1ELJq4rBWoA2MCO2OWy01PsW0uYez8dCaojRJYb7bS0KXO7mGd7kaAgqdEALw_wcB" TargetMode="External"/><Relationship Id="rId11" Type="http://schemas.openxmlformats.org/officeDocument/2006/relationships/hyperlink" Target="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" TargetMode="External"/><Relationship Id="rId10" Type="http://schemas.openxmlformats.org/officeDocument/2006/relationships/hyperlink" Target="https://anauger.com.br/bombas-vibratorias/anauger-700-5g/" TargetMode="External"/><Relationship Id="rId12" Type="http://schemas.openxmlformats.org/officeDocument/2006/relationships/drawing" Target="../drawings/drawing1.xml"/><Relationship Id="rId9" Type="http://schemas.openxmlformats.org/officeDocument/2006/relationships/hyperlink" Target="https://ourolux.com.br/produtos/luminarias/tartaruga/luminaria-tartaruga-led-8w-biv-6500k.html" TargetMode="External"/><Relationship Id="rId5" Type="http://schemas.openxmlformats.org/officeDocument/2006/relationships/hyperlink" Target="https://www.santil.com.br/produto/luminaria-de-emergencia-led-2w-ourolux-com-30-leds--santil/470118" TargetMode="External"/><Relationship Id="rId6" Type="http://schemas.openxmlformats.org/officeDocument/2006/relationships/hyperlink" Target="https://ourolux.com.br/produtos/luminarias/superled-projetor-slim-50w-biv-branco-6500k.html" TargetMode="External"/><Relationship Id="rId7" Type="http://schemas.openxmlformats.org/officeDocument/2006/relationships/hyperlink" Target="https://ourolux.com.br/produtos/luminarias/luminaria-slim/luminaria-superled-slim-120cm-36w-biv-6500k.html" TargetMode="External"/><Relationship Id="rId8" Type="http://schemas.openxmlformats.org/officeDocument/2006/relationships/hyperlink" Target="https://ourolux.com.br/produtos/luminarias/plafons-drivers/plafon-sobrepor-caixa/plafon-superled-sobrepor-12w-biv-4000k-redondo.html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www.acari.rn.gov.br/storage/content/legislacao/codigo-tributario/619/arquivos/codigo-tributario-20230629095923.pdf" TargetMode="External"/><Relationship Id="rId2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pageSetUpPr fitToPage="1"/>
  </sheetPr>
  <sheetViews>
    <sheetView showGridLines="0" workbookViewId="0">
      <pane ySplit="7.0" topLeftCell="A8" activePane="bottomLeft" state="frozen"/>
      <selection activeCell="B9" sqref="B9" pane="bottomLeft"/>
    </sheetView>
  </sheetViews>
  <sheetFormatPr customHeight="1" defaultColWidth="12.63" defaultRowHeight="15.0"/>
  <cols>
    <col customWidth="1" min="1" max="1" width="6.63"/>
    <col customWidth="1" min="2" max="2" width="48.88"/>
    <col customWidth="1" min="3" max="3" width="9.0"/>
    <col customWidth="1" min="4" max="4" width="8.25"/>
    <col customWidth="1" min="5" max="5" width="18.38"/>
    <col customWidth="1" min="6" max="6" width="10.75"/>
    <col customWidth="1" min="7" max="7" width="9.63"/>
    <col customWidth="1" min="8" max="8" width="10.75"/>
    <col customWidth="1" min="9" max="9" width="11.63"/>
    <col customWidth="1" min="10" max="10" width="9.63"/>
    <col customWidth="1" hidden="1" min="11" max="11" width="5.5"/>
  </cols>
  <sheetData>
    <row r="1" ht="19.5" customHeight="1">
      <c r="A1" s="1" t="s">
        <v>0</v>
      </c>
      <c r="K1" s="2"/>
    </row>
    <row r="2" ht="17.25" customHeight="1">
      <c r="A2" s="3" t="s">
        <v>1</v>
      </c>
      <c r="K2" s="4"/>
    </row>
    <row r="3" ht="17.25" customHeight="1">
      <c r="A3" s="4" t="s">
        <v>2</v>
      </c>
      <c r="C3" s="3"/>
      <c r="D3" s="3"/>
      <c r="E3" s="3"/>
      <c r="F3" s="3"/>
      <c r="G3" s="3"/>
      <c r="H3" s="3"/>
      <c r="I3" s="5"/>
      <c r="J3" s="3"/>
      <c r="K3" s="4"/>
    </row>
    <row r="4" ht="17.25" customHeight="1">
      <c r="A4" s="6" t="s">
        <v>3</v>
      </c>
      <c r="K4" s="7"/>
    </row>
    <row r="5" ht="17.25" customHeight="1">
      <c r="A5" s="8" t="s">
        <v>4</v>
      </c>
      <c r="B5" s="9"/>
      <c r="C5" s="9"/>
      <c r="D5" s="9"/>
      <c r="E5" s="9"/>
      <c r="F5" s="9"/>
      <c r="G5" s="10"/>
      <c r="H5" s="11"/>
      <c r="I5" s="5"/>
      <c r="J5" s="5"/>
      <c r="K5" s="12"/>
    </row>
    <row r="6" ht="17.25" customHeight="1">
      <c r="A6" s="13" t="str">
        <f>UPPER("Data: " &amp; TEXT(TODAY(), "dd") &amp; " de " &amp; TEXT(TODAY(), "MMMM") &amp; " de " &amp; TEXT(TODAY(), "YYYY"))</f>
        <v>DATA: 26 DE JUNHO DE 2024</v>
      </c>
      <c r="C6" s="14"/>
      <c r="D6" s="9"/>
      <c r="E6" s="9"/>
      <c r="F6" s="9"/>
      <c r="G6" s="9"/>
      <c r="H6" s="9"/>
      <c r="I6" s="15"/>
      <c r="J6" s="16"/>
      <c r="K6" s="12"/>
    </row>
    <row r="7">
      <c r="A7" s="17" t="s">
        <v>5</v>
      </c>
      <c r="B7" s="18" t="s">
        <v>6</v>
      </c>
      <c r="C7" s="19" t="s">
        <v>7</v>
      </c>
      <c r="D7" s="19" t="s">
        <v>8</v>
      </c>
      <c r="E7" s="20" t="s">
        <v>9</v>
      </c>
      <c r="F7" s="20" t="s">
        <v>10</v>
      </c>
      <c r="G7" s="21" t="s">
        <v>11</v>
      </c>
      <c r="H7" s="21" t="s">
        <v>12</v>
      </c>
      <c r="I7" s="20" t="s">
        <v>13</v>
      </c>
      <c r="J7" s="20" t="s">
        <v>14</v>
      </c>
      <c r="K7" s="12"/>
    </row>
    <row r="8" ht="17.25" customHeight="1">
      <c r="A8" s="22"/>
      <c r="B8" s="23"/>
      <c r="C8" s="24"/>
      <c r="D8" s="25"/>
      <c r="E8" s="25"/>
      <c r="F8" s="24"/>
      <c r="G8" s="26">
        <f>'BDI (ACARI)'!D20</f>
        <v>0.2710223219</v>
      </c>
      <c r="H8" s="24"/>
      <c r="I8" s="27"/>
      <c r="J8" s="28"/>
      <c r="K8" s="29"/>
    </row>
    <row r="9">
      <c r="A9" s="30" t="s">
        <v>15</v>
      </c>
      <c r="B9" s="31" t="s">
        <v>16</v>
      </c>
      <c r="C9" s="32"/>
      <c r="D9" s="33"/>
      <c r="E9" s="33"/>
      <c r="F9" s="34"/>
      <c r="G9" s="34"/>
      <c r="H9" s="34"/>
      <c r="I9" s="35">
        <f>SUM(I10:I15)</f>
        <v>3401.51</v>
      </c>
      <c r="J9" s="36">
        <f>I9/I131</f>
        <v>0.04368887958</v>
      </c>
      <c r="K9" s="37"/>
    </row>
    <row r="10">
      <c r="A10" s="38" t="s">
        <v>17</v>
      </c>
      <c r="B10" s="39" t="s">
        <v>18</v>
      </c>
      <c r="C10" s="40">
        <v>1.0</v>
      </c>
      <c r="D10" s="41" t="s">
        <v>19</v>
      </c>
      <c r="E10" s="41" t="s">
        <v>20</v>
      </c>
      <c r="F10" s="42">
        <v>262.55</v>
      </c>
      <c r="G10" s="43">
        <f t="shared" ref="G10:G15" si="1">TRUNC(F10*$G$8,2)</f>
        <v>71.15</v>
      </c>
      <c r="H10" s="44">
        <f t="shared" ref="H10:H15" si="2">TRUNC(G10+F10,2)</f>
        <v>333.7</v>
      </c>
      <c r="I10" s="45">
        <f t="shared" ref="I10:I15" si="3">TRUNC(H10*C10,2)</f>
        <v>333.7</v>
      </c>
      <c r="J10" s="46">
        <f t="shared" ref="J10:J15" si="4">I10/I$131</f>
        <v>0.004286031532</v>
      </c>
      <c r="K10" s="47"/>
    </row>
    <row r="11">
      <c r="A11" s="48" t="s">
        <v>21</v>
      </c>
      <c r="B11" s="49" t="s">
        <v>22</v>
      </c>
      <c r="C11" s="40">
        <v>4.0</v>
      </c>
      <c r="D11" s="50" t="s">
        <v>19</v>
      </c>
      <c r="E11" s="51">
        <v>98532.0</v>
      </c>
      <c r="F11" s="52">
        <v>29.61</v>
      </c>
      <c r="G11" s="43">
        <f t="shared" si="1"/>
        <v>8.02</v>
      </c>
      <c r="H11" s="44">
        <f t="shared" si="2"/>
        <v>37.63</v>
      </c>
      <c r="I11" s="45">
        <f t="shared" si="3"/>
        <v>150.52</v>
      </c>
      <c r="J11" s="46">
        <f t="shared" si="4"/>
        <v>0.001933273797</v>
      </c>
      <c r="K11" s="53"/>
    </row>
    <row r="12">
      <c r="A12" s="38" t="s">
        <v>23</v>
      </c>
      <c r="B12" s="49" t="s">
        <v>24</v>
      </c>
      <c r="C12" s="40">
        <v>214.94</v>
      </c>
      <c r="D12" s="54" t="s">
        <v>25</v>
      </c>
      <c r="E12" s="55">
        <v>98524.0</v>
      </c>
      <c r="F12" s="42">
        <v>4.43</v>
      </c>
      <c r="G12" s="43">
        <f t="shared" si="1"/>
        <v>1.2</v>
      </c>
      <c r="H12" s="44">
        <f t="shared" si="2"/>
        <v>5.63</v>
      </c>
      <c r="I12" s="45">
        <f t="shared" si="3"/>
        <v>1210.11</v>
      </c>
      <c r="J12" s="46">
        <f t="shared" si="4"/>
        <v>0.01554261198</v>
      </c>
      <c r="K12" s="47"/>
    </row>
    <row r="13">
      <c r="A13" s="48" t="s">
        <v>26</v>
      </c>
      <c r="B13" s="39" t="s">
        <v>27</v>
      </c>
      <c r="C13" s="40">
        <v>15.0</v>
      </c>
      <c r="D13" s="41" t="s">
        <v>28</v>
      </c>
      <c r="E13" s="56" t="s">
        <v>29</v>
      </c>
      <c r="F13" s="42">
        <v>17.48</v>
      </c>
      <c r="G13" s="43">
        <f t="shared" si="1"/>
        <v>4.73</v>
      </c>
      <c r="H13" s="44">
        <f t="shared" si="2"/>
        <v>22.21</v>
      </c>
      <c r="I13" s="45">
        <f t="shared" si="3"/>
        <v>333.15</v>
      </c>
      <c r="J13" s="46">
        <f t="shared" si="4"/>
        <v>0.00427896735</v>
      </c>
      <c r="K13" s="47"/>
    </row>
    <row r="14">
      <c r="A14" s="38" t="s">
        <v>30</v>
      </c>
      <c r="B14" s="39" t="s">
        <v>31</v>
      </c>
      <c r="C14" s="40">
        <v>108.0</v>
      </c>
      <c r="D14" s="41" t="s">
        <v>28</v>
      </c>
      <c r="E14" s="57" t="s">
        <v>32</v>
      </c>
      <c r="F14" s="42">
        <v>8.003</v>
      </c>
      <c r="G14" s="43">
        <f t="shared" si="1"/>
        <v>2.16</v>
      </c>
      <c r="H14" s="44">
        <f t="shared" si="2"/>
        <v>10.16</v>
      </c>
      <c r="I14" s="45">
        <f t="shared" si="3"/>
        <v>1097.28</v>
      </c>
      <c r="J14" s="46">
        <f t="shared" si="4"/>
        <v>0.01409342727</v>
      </c>
      <c r="K14" s="47"/>
    </row>
    <row r="15">
      <c r="A15" s="48" t="s">
        <v>33</v>
      </c>
      <c r="B15" s="58" t="s">
        <v>34</v>
      </c>
      <c r="C15" s="40">
        <v>75.0</v>
      </c>
      <c r="D15" s="59" t="s">
        <v>35</v>
      </c>
      <c r="E15" s="60">
        <v>97914.0</v>
      </c>
      <c r="F15" s="61">
        <v>2.91</v>
      </c>
      <c r="G15" s="43">
        <f t="shared" si="1"/>
        <v>0.78</v>
      </c>
      <c r="H15" s="44">
        <f t="shared" si="2"/>
        <v>3.69</v>
      </c>
      <c r="I15" s="45">
        <f t="shared" si="3"/>
        <v>276.75</v>
      </c>
      <c r="J15" s="62">
        <f t="shared" si="4"/>
        <v>0.003554567655</v>
      </c>
      <c r="K15" s="47"/>
    </row>
    <row r="16">
      <c r="A16" s="63"/>
      <c r="B16" s="64"/>
      <c r="C16" s="65"/>
      <c r="D16" s="66"/>
      <c r="E16" s="67"/>
      <c r="F16" s="68"/>
      <c r="G16" s="65"/>
      <c r="H16" s="65"/>
      <c r="I16" s="69"/>
      <c r="J16" s="70"/>
      <c r="K16" s="70"/>
    </row>
    <row r="17">
      <c r="A17" s="30" t="s">
        <v>36</v>
      </c>
      <c r="B17" s="71" t="s">
        <v>37</v>
      </c>
      <c r="C17" s="72"/>
      <c r="D17" s="73"/>
      <c r="E17" s="74"/>
      <c r="F17" s="74"/>
      <c r="G17" s="75"/>
      <c r="H17" s="75"/>
      <c r="I17" s="76">
        <f>SUM(I18:I31)</f>
        <v>9689.13</v>
      </c>
      <c r="J17" s="77">
        <f t="shared" ref="J17:J31" si="5">I17/I$131</f>
        <v>0.1244468585</v>
      </c>
      <c r="K17" s="37"/>
    </row>
    <row r="18">
      <c r="A18" s="78" t="s">
        <v>38</v>
      </c>
      <c r="B18" s="39" t="s">
        <v>39</v>
      </c>
      <c r="C18" s="40">
        <v>0.07</v>
      </c>
      <c r="D18" s="41" t="s">
        <v>28</v>
      </c>
      <c r="E18" s="41">
        <v>97628.0</v>
      </c>
      <c r="F18" s="42">
        <v>256.17</v>
      </c>
      <c r="G18" s="43">
        <f t="shared" ref="G18:G31" si="6">TRUNC(F18*$G$8,2)</f>
        <v>69.42</v>
      </c>
      <c r="H18" s="44">
        <f t="shared" ref="H18:H31" si="7">TRUNC(G18+F18,2)</f>
        <v>325.59</v>
      </c>
      <c r="I18" s="45">
        <f t="shared" ref="I18:I31" si="8">TRUNC(H18*C18,2)</f>
        <v>22.79</v>
      </c>
      <c r="J18" s="62">
        <f t="shared" si="5"/>
        <v>0.0002927139904</v>
      </c>
      <c r="K18" s="47"/>
    </row>
    <row r="19">
      <c r="A19" s="78" t="s">
        <v>40</v>
      </c>
      <c r="B19" s="39" t="s">
        <v>41</v>
      </c>
      <c r="C19" s="40">
        <v>188.32</v>
      </c>
      <c r="D19" s="41" t="s">
        <v>42</v>
      </c>
      <c r="E19" s="41">
        <v>100231.0</v>
      </c>
      <c r="F19" s="42">
        <v>0.03</v>
      </c>
      <c r="G19" s="43">
        <f t="shared" si="6"/>
        <v>0</v>
      </c>
      <c r="H19" s="44">
        <f t="shared" si="7"/>
        <v>0.03</v>
      </c>
      <c r="I19" s="45">
        <f t="shared" si="8"/>
        <v>5.64</v>
      </c>
      <c r="J19" s="62">
        <f t="shared" si="5"/>
        <v>0.00007243996955</v>
      </c>
      <c r="K19" s="47"/>
    </row>
    <row r="20">
      <c r="A20" s="78" t="s">
        <v>43</v>
      </c>
      <c r="B20" s="39" t="s">
        <v>44</v>
      </c>
      <c r="C20" s="40">
        <v>80.0</v>
      </c>
      <c r="D20" s="41" t="s">
        <v>25</v>
      </c>
      <c r="E20" s="41">
        <v>99811.0</v>
      </c>
      <c r="F20" s="42">
        <v>3.42</v>
      </c>
      <c r="G20" s="43">
        <f t="shared" si="6"/>
        <v>0.92</v>
      </c>
      <c r="H20" s="44">
        <f t="shared" si="7"/>
        <v>4.34</v>
      </c>
      <c r="I20" s="45">
        <f t="shared" si="8"/>
        <v>347.2</v>
      </c>
      <c r="J20" s="62">
        <f t="shared" si="5"/>
        <v>0.004459425076</v>
      </c>
      <c r="K20" s="47"/>
    </row>
    <row r="21" ht="27.75" customHeight="1">
      <c r="A21" s="78" t="s">
        <v>45</v>
      </c>
      <c r="B21" s="39" t="s">
        <v>46</v>
      </c>
      <c r="C21" s="40">
        <v>0.07</v>
      </c>
      <c r="D21" s="41" t="s">
        <v>25</v>
      </c>
      <c r="E21" s="57" t="s">
        <v>47</v>
      </c>
      <c r="F21" s="42">
        <v>121.8865</v>
      </c>
      <c r="G21" s="43">
        <f t="shared" si="6"/>
        <v>33.03</v>
      </c>
      <c r="H21" s="44">
        <f t="shared" si="7"/>
        <v>154.91</v>
      </c>
      <c r="I21" s="45">
        <f t="shared" si="8"/>
        <v>10.84</v>
      </c>
      <c r="J21" s="62">
        <f t="shared" si="5"/>
        <v>0.000139228594</v>
      </c>
      <c r="K21" s="47"/>
    </row>
    <row r="22" ht="39.0" customHeight="1">
      <c r="A22" s="78" t="s">
        <v>48</v>
      </c>
      <c r="B22" s="39" t="s">
        <v>49</v>
      </c>
      <c r="C22" s="40">
        <v>6.09</v>
      </c>
      <c r="D22" s="41" t="s">
        <v>50</v>
      </c>
      <c r="E22" s="41">
        <v>100327.0</v>
      </c>
      <c r="F22" s="42">
        <v>51.1</v>
      </c>
      <c r="G22" s="43">
        <f t="shared" si="6"/>
        <v>13.84</v>
      </c>
      <c r="H22" s="44">
        <f t="shared" si="7"/>
        <v>64.94</v>
      </c>
      <c r="I22" s="45">
        <f t="shared" si="8"/>
        <v>395.48</v>
      </c>
      <c r="J22" s="62">
        <f t="shared" si="5"/>
        <v>0.005079531766</v>
      </c>
      <c r="K22" s="47"/>
    </row>
    <row r="23">
      <c r="A23" s="78" t="s">
        <v>51</v>
      </c>
      <c r="B23" s="39" t="s">
        <v>52</v>
      </c>
      <c r="C23" s="40">
        <v>3.81</v>
      </c>
      <c r="D23" s="41" t="s">
        <v>50</v>
      </c>
      <c r="E23" s="41">
        <v>94229.0</v>
      </c>
      <c r="F23" s="42">
        <v>141.93</v>
      </c>
      <c r="G23" s="43">
        <f t="shared" si="6"/>
        <v>38.46</v>
      </c>
      <c r="H23" s="44">
        <f t="shared" si="7"/>
        <v>180.39</v>
      </c>
      <c r="I23" s="45">
        <f t="shared" si="8"/>
        <v>687.28</v>
      </c>
      <c r="J23" s="62">
        <f t="shared" si="5"/>
        <v>0.008827401112</v>
      </c>
      <c r="K23" s="47"/>
    </row>
    <row r="24">
      <c r="A24" s="78" t="s">
        <v>53</v>
      </c>
      <c r="B24" s="79" t="s">
        <v>54</v>
      </c>
      <c r="C24" s="40">
        <v>38.17</v>
      </c>
      <c r="D24" s="80" t="s">
        <v>50</v>
      </c>
      <c r="E24" s="80" t="s">
        <v>55</v>
      </c>
      <c r="F24" s="42">
        <v>17.48</v>
      </c>
      <c r="G24" s="43">
        <f t="shared" si="6"/>
        <v>4.73</v>
      </c>
      <c r="H24" s="44">
        <f t="shared" si="7"/>
        <v>22.21</v>
      </c>
      <c r="I24" s="45">
        <f t="shared" si="8"/>
        <v>847.75</v>
      </c>
      <c r="J24" s="62">
        <f t="shared" si="5"/>
        <v>0.01088847237</v>
      </c>
      <c r="K24" s="47"/>
    </row>
    <row r="25">
      <c r="A25" s="78" t="s">
        <v>56</v>
      </c>
      <c r="B25" s="39" t="s">
        <v>57</v>
      </c>
      <c r="C25" s="40">
        <v>5.72</v>
      </c>
      <c r="D25" s="41" t="s">
        <v>25</v>
      </c>
      <c r="E25" s="57" t="s">
        <v>58</v>
      </c>
      <c r="F25" s="42">
        <v>128.103015</v>
      </c>
      <c r="G25" s="43">
        <f t="shared" si="6"/>
        <v>34.71</v>
      </c>
      <c r="H25" s="44">
        <f t="shared" si="7"/>
        <v>162.81</v>
      </c>
      <c r="I25" s="45">
        <f t="shared" si="8"/>
        <v>931.27</v>
      </c>
      <c r="J25" s="62">
        <f t="shared" si="5"/>
        <v>0.01196120043</v>
      </c>
      <c r="K25" s="47"/>
    </row>
    <row r="26" ht="123.0" customHeight="1">
      <c r="A26" s="78" t="s">
        <v>59</v>
      </c>
      <c r="B26" s="81" t="s">
        <v>60</v>
      </c>
      <c r="C26" s="40">
        <v>26.71</v>
      </c>
      <c r="D26" s="80" t="s">
        <v>25</v>
      </c>
      <c r="E26" s="80">
        <v>102489.0</v>
      </c>
      <c r="F26" s="42">
        <v>29.37</v>
      </c>
      <c r="G26" s="43">
        <f t="shared" si="6"/>
        <v>7.95</v>
      </c>
      <c r="H26" s="44">
        <f t="shared" si="7"/>
        <v>37.32</v>
      </c>
      <c r="I26" s="45">
        <f t="shared" si="8"/>
        <v>996.81</v>
      </c>
      <c r="J26" s="62">
        <f t="shared" si="5"/>
        <v>0.01280299398</v>
      </c>
      <c r="K26" s="47"/>
    </row>
    <row r="27">
      <c r="A27" s="82" t="s">
        <v>61</v>
      </c>
      <c r="B27" s="83" t="s">
        <v>62</v>
      </c>
      <c r="C27" s="40">
        <v>82.6</v>
      </c>
      <c r="D27" s="51" t="s">
        <v>25</v>
      </c>
      <c r="E27" s="84">
        <v>100384.0</v>
      </c>
      <c r="F27" s="52">
        <v>29.87</v>
      </c>
      <c r="G27" s="43">
        <f t="shared" si="6"/>
        <v>8.09</v>
      </c>
      <c r="H27" s="44">
        <f t="shared" si="7"/>
        <v>37.96</v>
      </c>
      <c r="I27" s="45">
        <f t="shared" si="8"/>
        <v>3135.49</v>
      </c>
      <c r="J27" s="62">
        <f t="shared" si="5"/>
        <v>0.04027212768</v>
      </c>
      <c r="K27" s="53"/>
    </row>
    <row r="28">
      <c r="A28" s="78" t="s">
        <v>63</v>
      </c>
      <c r="B28" s="39" t="s">
        <v>64</v>
      </c>
      <c r="C28" s="40">
        <v>3.0</v>
      </c>
      <c r="D28" s="41" t="s">
        <v>50</v>
      </c>
      <c r="E28" s="85" t="s">
        <v>65</v>
      </c>
      <c r="F28" s="42">
        <v>53.55543899999999</v>
      </c>
      <c r="G28" s="43">
        <f t="shared" si="6"/>
        <v>14.51</v>
      </c>
      <c r="H28" s="44">
        <f t="shared" si="7"/>
        <v>68.06</v>
      </c>
      <c r="I28" s="45">
        <f t="shared" si="8"/>
        <v>204.18</v>
      </c>
      <c r="J28" s="62">
        <f t="shared" si="5"/>
        <v>0.002622481025</v>
      </c>
      <c r="K28" s="47"/>
    </row>
    <row r="29">
      <c r="A29" s="78" t="s">
        <v>66</v>
      </c>
      <c r="B29" s="39" t="s">
        <v>67</v>
      </c>
      <c r="C29" s="40">
        <v>1.0</v>
      </c>
      <c r="D29" s="41" t="s">
        <v>25</v>
      </c>
      <c r="E29" s="41">
        <v>96109.0</v>
      </c>
      <c r="F29" s="42">
        <v>51.42</v>
      </c>
      <c r="G29" s="43">
        <f t="shared" si="6"/>
        <v>13.93</v>
      </c>
      <c r="H29" s="44">
        <f t="shared" si="7"/>
        <v>65.35</v>
      </c>
      <c r="I29" s="45">
        <f t="shared" si="8"/>
        <v>65.35</v>
      </c>
      <c r="J29" s="62">
        <f t="shared" si="5"/>
        <v>0.0008393531933</v>
      </c>
      <c r="K29" s="47"/>
    </row>
    <row r="30">
      <c r="A30" s="78" t="s">
        <v>68</v>
      </c>
      <c r="B30" s="39" t="s">
        <v>69</v>
      </c>
      <c r="C30" s="40">
        <v>2.0</v>
      </c>
      <c r="D30" s="41" t="s">
        <v>25</v>
      </c>
      <c r="E30" s="41">
        <v>96116.0</v>
      </c>
      <c r="F30" s="42">
        <v>71.52</v>
      </c>
      <c r="G30" s="43">
        <f t="shared" si="6"/>
        <v>19.38</v>
      </c>
      <c r="H30" s="44">
        <f t="shared" si="7"/>
        <v>90.9</v>
      </c>
      <c r="I30" s="45">
        <f t="shared" si="8"/>
        <v>181.8</v>
      </c>
      <c r="J30" s="62">
        <f t="shared" si="5"/>
        <v>0.002335033061</v>
      </c>
      <c r="K30" s="47"/>
    </row>
    <row r="31">
      <c r="A31" s="78" t="s">
        <v>70</v>
      </c>
      <c r="B31" s="39" t="s">
        <v>71</v>
      </c>
      <c r="C31" s="40">
        <v>25.0</v>
      </c>
      <c r="D31" s="56" t="s">
        <v>25</v>
      </c>
      <c r="E31" s="56">
        <v>94207.0</v>
      </c>
      <c r="F31" s="42">
        <v>58.45</v>
      </c>
      <c r="G31" s="43">
        <f t="shared" si="6"/>
        <v>15.84</v>
      </c>
      <c r="H31" s="44">
        <f t="shared" si="7"/>
        <v>74.29</v>
      </c>
      <c r="I31" s="45">
        <f t="shared" si="8"/>
        <v>1857.25</v>
      </c>
      <c r="J31" s="62">
        <f t="shared" si="5"/>
        <v>0.02385445628</v>
      </c>
      <c r="K31" s="47"/>
    </row>
    <row r="32">
      <c r="A32" s="63"/>
      <c r="B32" s="64"/>
      <c r="C32" s="65"/>
      <c r="D32" s="66"/>
      <c r="E32" s="67"/>
      <c r="F32" s="68"/>
      <c r="G32" s="65"/>
      <c r="H32" s="65"/>
      <c r="I32" s="69"/>
      <c r="J32" s="70"/>
      <c r="K32" s="70"/>
    </row>
    <row r="33">
      <c r="A33" s="86" t="s">
        <v>72</v>
      </c>
      <c r="B33" s="31" t="s">
        <v>73</v>
      </c>
      <c r="C33" s="32"/>
      <c r="D33" s="33"/>
      <c r="E33" s="87"/>
      <c r="F33" s="87"/>
      <c r="G33" s="34"/>
      <c r="H33" s="34"/>
      <c r="I33" s="35">
        <f>SUM(I34:I38)</f>
        <v>492.43</v>
      </c>
      <c r="J33" s="36">
        <f t="shared" ref="J33:J38" si="9">I33/I$131</f>
        <v>0.006324754292</v>
      </c>
      <c r="K33" s="37"/>
    </row>
    <row r="34">
      <c r="A34" s="88" t="s">
        <v>74</v>
      </c>
      <c r="B34" s="39" t="s">
        <v>75</v>
      </c>
      <c r="C34" s="40">
        <v>15.0</v>
      </c>
      <c r="D34" s="41" t="s">
        <v>50</v>
      </c>
      <c r="E34" s="41" t="s">
        <v>76</v>
      </c>
      <c r="F34" s="42">
        <v>2.61</v>
      </c>
      <c r="G34" s="43">
        <f t="shared" ref="G34:G38" si="10">TRUNC(F34*$G$8,2)</f>
        <v>0.7</v>
      </c>
      <c r="H34" s="44">
        <f t="shared" ref="H34:H38" si="11">TRUNC(G34+F34,2)</f>
        <v>3.31</v>
      </c>
      <c r="I34" s="45">
        <f t="shared" ref="I34:I38" si="12">TRUNC(H34*C34,2)</f>
        <v>49.65</v>
      </c>
      <c r="J34" s="62">
        <f t="shared" si="9"/>
        <v>0.0006377029234</v>
      </c>
      <c r="K34" s="47"/>
    </row>
    <row r="35">
      <c r="A35" s="88" t="s">
        <v>77</v>
      </c>
      <c r="B35" s="39" t="s">
        <v>78</v>
      </c>
      <c r="C35" s="40">
        <v>15.0</v>
      </c>
      <c r="D35" s="41" t="s">
        <v>50</v>
      </c>
      <c r="E35" s="41" t="s">
        <v>79</v>
      </c>
      <c r="F35" s="42">
        <v>4.93</v>
      </c>
      <c r="G35" s="43">
        <f t="shared" si="10"/>
        <v>1.33</v>
      </c>
      <c r="H35" s="44">
        <f t="shared" si="11"/>
        <v>6.26</v>
      </c>
      <c r="I35" s="45">
        <f t="shared" si="12"/>
        <v>93.9</v>
      </c>
      <c r="J35" s="62">
        <f t="shared" si="9"/>
        <v>0.001206048429</v>
      </c>
      <c r="K35" s="47"/>
    </row>
    <row r="36">
      <c r="A36" s="88" t="s">
        <v>80</v>
      </c>
      <c r="B36" s="39" t="s">
        <v>81</v>
      </c>
      <c r="C36" s="40">
        <v>3.99</v>
      </c>
      <c r="D36" s="41" t="s">
        <v>42</v>
      </c>
      <c r="E36" s="41" t="s">
        <v>82</v>
      </c>
      <c r="F36" s="42">
        <v>11.7</v>
      </c>
      <c r="G36" s="43">
        <f t="shared" si="10"/>
        <v>3.17</v>
      </c>
      <c r="H36" s="44">
        <f t="shared" si="11"/>
        <v>14.87</v>
      </c>
      <c r="I36" s="45">
        <f t="shared" si="12"/>
        <v>59.33</v>
      </c>
      <c r="J36" s="62">
        <f t="shared" si="9"/>
        <v>0.0007620325166</v>
      </c>
      <c r="K36" s="47"/>
    </row>
    <row r="37">
      <c r="A37" s="88" t="s">
        <v>83</v>
      </c>
      <c r="B37" s="39" t="s">
        <v>84</v>
      </c>
      <c r="C37" s="40">
        <v>5.0</v>
      </c>
      <c r="D37" s="56" t="s">
        <v>25</v>
      </c>
      <c r="E37" s="56">
        <v>97631.0</v>
      </c>
      <c r="F37" s="42">
        <v>11.0</v>
      </c>
      <c r="G37" s="43">
        <f t="shared" si="10"/>
        <v>2.98</v>
      </c>
      <c r="H37" s="44">
        <f t="shared" si="11"/>
        <v>13.98</v>
      </c>
      <c r="I37" s="45">
        <f t="shared" si="12"/>
        <v>69.9</v>
      </c>
      <c r="J37" s="62">
        <f t="shared" si="9"/>
        <v>0.0008977932396</v>
      </c>
      <c r="K37" s="47"/>
    </row>
    <row r="38">
      <c r="A38" s="88" t="s">
        <v>85</v>
      </c>
      <c r="B38" s="39" t="s">
        <v>86</v>
      </c>
      <c r="C38" s="40">
        <v>5.0</v>
      </c>
      <c r="D38" s="41" t="s">
        <v>25</v>
      </c>
      <c r="E38" s="41">
        <v>87792.0</v>
      </c>
      <c r="F38" s="42">
        <v>34.57</v>
      </c>
      <c r="G38" s="43">
        <f t="shared" si="10"/>
        <v>9.36</v>
      </c>
      <c r="H38" s="44">
        <f t="shared" si="11"/>
        <v>43.93</v>
      </c>
      <c r="I38" s="45">
        <f t="shared" si="12"/>
        <v>219.65</v>
      </c>
      <c r="J38" s="62">
        <f t="shared" si="9"/>
        <v>0.002821177183</v>
      </c>
      <c r="K38" s="47"/>
    </row>
    <row r="39">
      <c r="A39" s="63"/>
      <c r="B39" s="64"/>
      <c r="C39" s="65"/>
      <c r="D39" s="66"/>
      <c r="E39" s="67"/>
      <c r="F39" s="68"/>
      <c r="G39" s="65"/>
      <c r="H39" s="65"/>
      <c r="I39" s="69"/>
      <c r="J39" s="70"/>
      <c r="K39" s="70"/>
    </row>
    <row r="40">
      <c r="A40" s="86" t="s">
        <v>87</v>
      </c>
      <c r="B40" s="31" t="s">
        <v>88</v>
      </c>
      <c r="C40" s="32"/>
      <c r="D40" s="33"/>
      <c r="E40" s="87"/>
      <c r="F40" s="87"/>
      <c r="G40" s="34"/>
      <c r="H40" s="34"/>
      <c r="I40" s="35">
        <f>SUM(I41:I47)</f>
        <v>5655.61</v>
      </c>
      <c r="J40" s="36">
        <f t="shared" ref="J40:J47" si="13">I40/I$131</f>
        <v>0.07264046386</v>
      </c>
      <c r="K40" s="37"/>
    </row>
    <row r="41">
      <c r="A41" s="89" t="s">
        <v>89</v>
      </c>
      <c r="B41" s="39" t="s">
        <v>90</v>
      </c>
      <c r="C41" s="40">
        <v>5.0</v>
      </c>
      <c r="D41" s="56" t="s">
        <v>25</v>
      </c>
      <c r="E41" s="57" t="s">
        <v>91</v>
      </c>
      <c r="F41" s="42">
        <v>24.31</v>
      </c>
      <c r="G41" s="43">
        <f t="shared" ref="G41:G47" si="14">TRUNC(F41*$G$8,2)</f>
        <v>6.58</v>
      </c>
      <c r="H41" s="44">
        <f t="shared" ref="H41:H47" si="15">TRUNC(G41+F41,2)</f>
        <v>30.89</v>
      </c>
      <c r="I41" s="45">
        <f t="shared" ref="I41:I47" si="16">TRUNC(H41*C41,2)</f>
        <v>154.45</v>
      </c>
      <c r="J41" s="62">
        <f t="shared" si="13"/>
        <v>0.001983750585</v>
      </c>
      <c r="K41" s="47"/>
    </row>
    <row r="42">
      <c r="A42" s="89" t="s">
        <v>92</v>
      </c>
      <c r="B42" s="39" t="s">
        <v>93</v>
      </c>
      <c r="C42" s="40">
        <v>5.0</v>
      </c>
      <c r="D42" s="90" t="s">
        <v>25</v>
      </c>
      <c r="E42" s="85" t="s">
        <v>94</v>
      </c>
      <c r="F42" s="42">
        <v>43.05293900000001</v>
      </c>
      <c r="G42" s="43">
        <f t="shared" si="14"/>
        <v>11.66</v>
      </c>
      <c r="H42" s="44">
        <f t="shared" si="15"/>
        <v>54.71</v>
      </c>
      <c r="I42" s="45">
        <f t="shared" si="16"/>
        <v>273.55</v>
      </c>
      <c r="J42" s="62">
        <f t="shared" si="13"/>
        <v>0.003513466963</v>
      </c>
      <c r="K42" s="47"/>
    </row>
    <row r="43">
      <c r="A43" s="89" t="s">
        <v>95</v>
      </c>
      <c r="B43" s="39" t="s">
        <v>96</v>
      </c>
      <c r="C43" s="40">
        <v>3.5</v>
      </c>
      <c r="D43" s="91" t="s">
        <v>28</v>
      </c>
      <c r="E43" s="41">
        <v>94990.0</v>
      </c>
      <c r="F43" s="42">
        <v>772.76</v>
      </c>
      <c r="G43" s="43">
        <f t="shared" si="14"/>
        <v>209.43</v>
      </c>
      <c r="H43" s="44">
        <f t="shared" si="15"/>
        <v>982.19</v>
      </c>
      <c r="I43" s="45">
        <f t="shared" si="16"/>
        <v>3437.66</v>
      </c>
      <c r="J43" s="62">
        <f t="shared" si="13"/>
        <v>0.04415318896</v>
      </c>
      <c r="K43" s="47"/>
    </row>
    <row r="44">
      <c r="A44" s="89" t="s">
        <v>97</v>
      </c>
      <c r="B44" s="39" t="s">
        <v>98</v>
      </c>
      <c r="C44" s="40">
        <v>0.5</v>
      </c>
      <c r="D44" s="91" t="s">
        <v>28</v>
      </c>
      <c r="E44" s="56" t="s">
        <v>99</v>
      </c>
      <c r="F44" s="42">
        <v>255.45</v>
      </c>
      <c r="G44" s="43">
        <f t="shared" si="14"/>
        <v>69.23</v>
      </c>
      <c r="H44" s="44">
        <f t="shared" si="15"/>
        <v>324.68</v>
      </c>
      <c r="I44" s="45">
        <f t="shared" si="16"/>
        <v>162.34</v>
      </c>
      <c r="J44" s="62">
        <f t="shared" si="13"/>
        <v>0.002085089478</v>
      </c>
      <c r="K44" s="47"/>
    </row>
    <row r="45">
      <c r="A45" s="89" t="s">
        <v>100</v>
      </c>
      <c r="B45" s="39" t="s">
        <v>101</v>
      </c>
      <c r="C45" s="40">
        <v>0.5</v>
      </c>
      <c r="D45" s="90" t="s">
        <v>28</v>
      </c>
      <c r="E45" s="41">
        <v>94990.0</v>
      </c>
      <c r="F45" s="42">
        <v>772.76</v>
      </c>
      <c r="G45" s="43">
        <f t="shared" si="14"/>
        <v>209.43</v>
      </c>
      <c r="H45" s="44">
        <f t="shared" si="15"/>
        <v>982.19</v>
      </c>
      <c r="I45" s="45">
        <f t="shared" si="16"/>
        <v>491.09</v>
      </c>
      <c r="J45" s="62">
        <f t="shared" si="13"/>
        <v>0.006307543377</v>
      </c>
      <c r="K45" s="92"/>
    </row>
    <row r="46">
      <c r="A46" s="89" t="s">
        <v>102</v>
      </c>
      <c r="B46" s="39" t="s">
        <v>103</v>
      </c>
      <c r="C46" s="40">
        <v>5.0</v>
      </c>
      <c r="D46" s="90" t="s">
        <v>25</v>
      </c>
      <c r="E46" s="41">
        <v>101091.0</v>
      </c>
      <c r="F46" s="42">
        <v>144.8</v>
      </c>
      <c r="G46" s="43">
        <f t="shared" si="14"/>
        <v>39.24</v>
      </c>
      <c r="H46" s="44">
        <f t="shared" si="15"/>
        <v>184.04</v>
      </c>
      <c r="I46" s="45">
        <f t="shared" si="16"/>
        <v>920.2</v>
      </c>
      <c r="J46" s="62">
        <f t="shared" si="13"/>
        <v>0.01181901773</v>
      </c>
      <c r="K46" s="47"/>
    </row>
    <row r="47">
      <c r="A47" s="89" t="s">
        <v>104</v>
      </c>
      <c r="B47" s="39" t="s">
        <v>105</v>
      </c>
      <c r="C47" s="40">
        <v>1.0</v>
      </c>
      <c r="D47" s="56" t="s">
        <v>106</v>
      </c>
      <c r="E47" s="56">
        <v>99250.0</v>
      </c>
      <c r="F47" s="42">
        <v>170.2</v>
      </c>
      <c r="G47" s="43">
        <f t="shared" si="14"/>
        <v>46.12</v>
      </c>
      <c r="H47" s="44">
        <f t="shared" si="15"/>
        <v>216.32</v>
      </c>
      <c r="I47" s="45">
        <f t="shared" si="16"/>
        <v>216.32</v>
      </c>
      <c r="J47" s="62">
        <f t="shared" si="13"/>
        <v>0.002778406775</v>
      </c>
      <c r="K47" s="47"/>
    </row>
    <row r="48">
      <c r="A48" s="63"/>
      <c r="B48" s="64"/>
      <c r="C48" s="65"/>
      <c r="D48" s="66"/>
      <c r="E48" s="67"/>
      <c r="F48" s="68"/>
      <c r="G48" s="65"/>
      <c r="H48" s="65"/>
      <c r="I48" s="69"/>
      <c r="J48" s="70"/>
      <c r="K48" s="70"/>
    </row>
    <row r="49">
      <c r="A49" s="93" t="s">
        <v>107</v>
      </c>
      <c r="B49" s="94" t="s">
        <v>108</v>
      </c>
      <c r="C49" s="95"/>
      <c r="D49" s="96"/>
      <c r="E49" s="97"/>
      <c r="F49" s="98"/>
      <c r="G49" s="99"/>
      <c r="H49" s="99"/>
      <c r="I49" s="100">
        <f>SUM(I50:I64)</f>
        <v>15156.75</v>
      </c>
      <c r="J49" s="36">
        <f t="shared" ref="J49:J64" si="17">I49/I$131</f>
        <v>0.1946727852</v>
      </c>
      <c r="K49" s="37"/>
    </row>
    <row r="50">
      <c r="A50" s="78" t="s">
        <v>109</v>
      </c>
      <c r="B50" s="39" t="s">
        <v>110</v>
      </c>
      <c r="C50" s="40">
        <v>74.13</v>
      </c>
      <c r="D50" s="101" t="s">
        <v>25</v>
      </c>
      <c r="E50" s="57" t="s">
        <v>111</v>
      </c>
      <c r="F50" s="42">
        <v>24.645000000000003</v>
      </c>
      <c r="G50" s="43">
        <f t="shared" ref="G50:G64" si="18">TRUNC(F50*$G$8,2)</f>
        <v>6.67</v>
      </c>
      <c r="H50" s="44">
        <f t="shared" ref="H50:H64" si="19">TRUNC(G50+F50,2)</f>
        <v>31.31</v>
      </c>
      <c r="I50" s="45">
        <f t="shared" ref="I50:I64" si="20">TRUNC(H50*C50,2)</f>
        <v>2321.01</v>
      </c>
      <c r="J50" s="62">
        <f t="shared" si="17"/>
        <v>0.02981097406</v>
      </c>
      <c r="K50" s="47"/>
    </row>
    <row r="51">
      <c r="A51" s="78" t="s">
        <v>112</v>
      </c>
      <c r="B51" s="39" t="s">
        <v>113</v>
      </c>
      <c r="C51" s="40">
        <v>20.58</v>
      </c>
      <c r="D51" s="101" t="s">
        <v>25</v>
      </c>
      <c r="E51" s="85" t="s">
        <v>114</v>
      </c>
      <c r="F51" s="42">
        <v>33.221999999999994</v>
      </c>
      <c r="G51" s="43">
        <f t="shared" si="18"/>
        <v>9</v>
      </c>
      <c r="H51" s="44">
        <f t="shared" si="19"/>
        <v>42.22</v>
      </c>
      <c r="I51" s="45">
        <f t="shared" si="20"/>
        <v>868.88</v>
      </c>
      <c r="J51" s="62">
        <f t="shared" si="17"/>
        <v>0.01115986538</v>
      </c>
      <c r="K51" s="102"/>
    </row>
    <row r="52">
      <c r="A52" s="78" t="s">
        <v>115</v>
      </c>
      <c r="B52" s="39" t="s">
        <v>116</v>
      </c>
      <c r="C52" s="40">
        <v>2.94</v>
      </c>
      <c r="D52" s="101" t="s">
        <v>25</v>
      </c>
      <c r="E52" s="57" t="s">
        <v>117</v>
      </c>
      <c r="F52" s="42">
        <v>131.92799999999997</v>
      </c>
      <c r="G52" s="43">
        <f t="shared" si="18"/>
        <v>35.75</v>
      </c>
      <c r="H52" s="44">
        <f t="shared" si="19"/>
        <v>167.67</v>
      </c>
      <c r="I52" s="45">
        <f t="shared" si="20"/>
        <v>492.94</v>
      </c>
      <c r="J52" s="62">
        <f t="shared" si="17"/>
        <v>0.006331304714</v>
      </c>
      <c r="K52" s="103"/>
    </row>
    <row r="53">
      <c r="A53" s="78" t="s">
        <v>118</v>
      </c>
      <c r="B53" s="39" t="s">
        <v>119</v>
      </c>
      <c r="C53" s="40">
        <v>2.0</v>
      </c>
      <c r="D53" s="101" t="s">
        <v>19</v>
      </c>
      <c r="E53" s="41">
        <v>102189.0</v>
      </c>
      <c r="F53" s="42">
        <v>241.43</v>
      </c>
      <c r="G53" s="43">
        <f t="shared" si="18"/>
        <v>65.43</v>
      </c>
      <c r="H53" s="44">
        <f t="shared" si="19"/>
        <v>306.86</v>
      </c>
      <c r="I53" s="45">
        <f t="shared" si="20"/>
        <v>613.72</v>
      </c>
      <c r="J53" s="62">
        <f t="shared" si="17"/>
        <v>0.007882598956</v>
      </c>
      <c r="K53" s="103"/>
    </row>
    <row r="54">
      <c r="A54" s="78" t="s">
        <v>120</v>
      </c>
      <c r="B54" s="104" t="s">
        <v>121</v>
      </c>
      <c r="C54" s="40">
        <v>3.0</v>
      </c>
      <c r="D54" s="101" t="s">
        <v>19</v>
      </c>
      <c r="E54" s="41">
        <v>102188.0</v>
      </c>
      <c r="F54" s="42">
        <v>927.07</v>
      </c>
      <c r="G54" s="43">
        <f t="shared" si="18"/>
        <v>251.25</v>
      </c>
      <c r="H54" s="44">
        <f t="shared" si="19"/>
        <v>1178.32</v>
      </c>
      <c r="I54" s="45">
        <f t="shared" si="20"/>
        <v>3534.96</v>
      </c>
      <c r="J54" s="62">
        <f t="shared" si="17"/>
        <v>0.04540290687</v>
      </c>
      <c r="K54" s="47"/>
    </row>
    <row r="55">
      <c r="A55" s="78" t="s">
        <v>122</v>
      </c>
      <c r="B55" s="39" t="s">
        <v>123</v>
      </c>
      <c r="C55" s="40">
        <v>0.77</v>
      </c>
      <c r="D55" s="40" t="s">
        <v>25</v>
      </c>
      <c r="E55" s="41" t="s">
        <v>124</v>
      </c>
      <c r="F55" s="42">
        <v>41.53</v>
      </c>
      <c r="G55" s="43">
        <f t="shared" si="18"/>
        <v>11.25</v>
      </c>
      <c r="H55" s="44">
        <f t="shared" si="19"/>
        <v>52.78</v>
      </c>
      <c r="I55" s="45">
        <f t="shared" si="20"/>
        <v>40.64</v>
      </c>
      <c r="J55" s="62">
        <f t="shared" si="17"/>
        <v>0.0005219787877</v>
      </c>
      <c r="K55" s="47"/>
    </row>
    <row r="56">
      <c r="A56" s="78" t="s">
        <v>125</v>
      </c>
      <c r="B56" s="39" t="s">
        <v>126</v>
      </c>
      <c r="C56" s="40">
        <v>15.71</v>
      </c>
      <c r="D56" s="40" t="s">
        <v>25</v>
      </c>
      <c r="E56" s="57" t="s">
        <v>127</v>
      </c>
      <c r="F56" s="42">
        <v>30.330000000000005</v>
      </c>
      <c r="G56" s="43">
        <f t="shared" si="18"/>
        <v>8.22</v>
      </c>
      <c r="H56" s="44">
        <f t="shared" si="19"/>
        <v>38.55</v>
      </c>
      <c r="I56" s="45">
        <f t="shared" si="20"/>
        <v>605.62</v>
      </c>
      <c r="J56" s="62">
        <f t="shared" si="17"/>
        <v>0.00777856283</v>
      </c>
      <c r="K56" s="47"/>
    </row>
    <row r="57">
      <c r="A57" s="78" t="s">
        <v>128</v>
      </c>
      <c r="B57" s="39" t="s">
        <v>129</v>
      </c>
      <c r="C57" s="40">
        <v>1.0</v>
      </c>
      <c r="D57" s="40" t="s">
        <v>19</v>
      </c>
      <c r="E57" s="56">
        <v>90830.0</v>
      </c>
      <c r="F57" s="42">
        <v>170.71</v>
      </c>
      <c r="G57" s="43">
        <f t="shared" si="18"/>
        <v>46.26</v>
      </c>
      <c r="H57" s="44">
        <f t="shared" si="19"/>
        <v>216.97</v>
      </c>
      <c r="I57" s="45">
        <f t="shared" si="20"/>
        <v>216.97</v>
      </c>
      <c r="J57" s="62">
        <f t="shared" si="17"/>
        <v>0.002786755353</v>
      </c>
      <c r="K57" s="47"/>
    </row>
    <row r="58">
      <c r="A58" s="78" t="s">
        <v>130</v>
      </c>
      <c r="B58" s="39" t="s">
        <v>131</v>
      </c>
      <c r="C58" s="40">
        <v>1.0</v>
      </c>
      <c r="D58" s="101" t="s">
        <v>19</v>
      </c>
      <c r="E58" s="56">
        <v>90831.0</v>
      </c>
      <c r="F58" s="42">
        <v>149.77</v>
      </c>
      <c r="G58" s="43">
        <f t="shared" si="18"/>
        <v>40.59</v>
      </c>
      <c r="H58" s="44">
        <f t="shared" si="19"/>
        <v>190.36</v>
      </c>
      <c r="I58" s="45">
        <f t="shared" si="20"/>
        <v>190.36</v>
      </c>
      <c r="J58" s="62">
        <f t="shared" si="17"/>
        <v>0.002444977412</v>
      </c>
      <c r="K58" s="47"/>
    </row>
    <row r="59">
      <c r="A59" s="78" t="s">
        <v>132</v>
      </c>
      <c r="B59" s="39" t="s">
        <v>133</v>
      </c>
      <c r="C59" s="40">
        <v>1.0</v>
      </c>
      <c r="D59" s="101" t="s">
        <v>19</v>
      </c>
      <c r="E59" s="56">
        <v>90806.0</v>
      </c>
      <c r="F59" s="42">
        <v>408.45</v>
      </c>
      <c r="G59" s="43">
        <f t="shared" si="18"/>
        <v>110.69</v>
      </c>
      <c r="H59" s="44">
        <f t="shared" si="19"/>
        <v>519.14</v>
      </c>
      <c r="I59" s="45">
        <f t="shared" si="20"/>
        <v>519.14</v>
      </c>
      <c r="J59" s="62">
        <f t="shared" si="17"/>
        <v>0.00666781663</v>
      </c>
      <c r="K59" s="47"/>
    </row>
    <row r="60">
      <c r="A60" s="78" t="s">
        <v>134</v>
      </c>
      <c r="B60" s="39" t="s">
        <v>135</v>
      </c>
      <c r="C60" s="40">
        <v>1.0</v>
      </c>
      <c r="D60" s="101" t="s">
        <v>19</v>
      </c>
      <c r="E60" s="56">
        <v>91012.0</v>
      </c>
      <c r="F60" s="42">
        <v>478.35</v>
      </c>
      <c r="G60" s="43">
        <f t="shared" si="18"/>
        <v>129.64</v>
      </c>
      <c r="H60" s="44">
        <f t="shared" si="19"/>
        <v>607.99</v>
      </c>
      <c r="I60" s="45">
        <f t="shared" si="20"/>
        <v>607.99</v>
      </c>
      <c r="J60" s="62">
        <f t="shared" si="17"/>
        <v>0.00780900303</v>
      </c>
      <c r="K60" s="47"/>
    </row>
    <row r="61">
      <c r="A61" s="78" t="s">
        <v>136</v>
      </c>
      <c r="B61" s="39" t="s">
        <v>137</v>
      </c>
      <c r="C61" s="40">
        <v>1.5</v>
      </c>
      <c r="D61" s="41" t="s">
        <v>25</v>
      </c>
      <c r="E61" s="56">
        <v>101162.0</v>
      </c>
      <c r="F61" s="42">
        <v>136.18</v>
      </c>
      <c r="G61" s="43">
        <f t="shared" si="18"/>
        <v>36.9</v>
      </c>
      <c r="H61" s="44">
        <f t="shared" si="19"/>
        <v>173.08</v>
      </c>
      <c r="I61" s="45">
        <f t="shared" si="20"/>
        <v>259.62</v>
      </c>
      <c r="J61" s="62">
        <f t="shared" si="17"/>
        <v>0.003334550513</v>
      </c>
      <c r="K61" s="47"/>
    </row>
    <row r="62">
      <c r="A62" s="78" t="s">
        <v>138</v>
      </c>
      <c r="B62" s="105" t="s">
        <v>139</v>
      </c>
      <c r="C62" s="40">
        <v>1.5</v>
      </c>
      <c r="D62" s="41" t="s">
        <v>25</v>
      </c>
      <c r="E62" s="56" t="s">
        <v>140</v>
      </c>
      <c r="F62" s="42">
        <v>57.84</v>
      </c>
      <c r="G62" s="43">
        <f t="shared" si="18"/>
        <v>15.67</v>
      </c>
      <c r="H62" s="44">
        <f t="shared" si="19"/>
        <v>73.51</v>
      </c>
      <c r="I62" s="45">
        <f t="shared" si="20"/>
        <v>110.26</v>
      </c>
      <c r="J62" s="62">
        <f t="shared" si="17"/>
        <v>0.001416175717</v>
      </c>
      <c r="K62" s="47"/>
    </row>
    <row r="63">
      <c r="A63" s="78" t="s">
        <v>141</v>
      </c>
      <c r="B63" s="105" t="s">
        <v>142</v>
      </c>
      <c r="C63" s="40">
        <v>1.89</v>
      </c>
      <c r="D63" s="41" t="s">
        <v>25</v>
      </c>
      <c r="E63" s="56">
        <v>97644.0</v>
      </c>
      <c r="F63" s="42">
        <v>9.17</v>
      </c>
      <c r="G63" s="43">
        <f t="shared" si="18"/>
        <v>2.48</v>
      </c>
      <c r="H63" s="44">
        <f t="shared" si="19"/>
        <v>11.65</v>
      </c>
      <c r="I63" s="45">
        <f t="shared" si="20"/>
        <v>22.01</v>
      </c>
      <c r="J63" s="62">
        <f t="shared" si="17"/>
        <v>0.0002826956968</v>
      </c>
      <c r="K63" s="47"/>
    </row>
    <row r="64">
      <c r="A64" s="78" t="s">
        <v>143</v>
      </c>
      <c r="B64" s="105" t="s">
        <v>144</v>
      </c>
      <c r="C64" s="40">
        <v>1.0</v>
      </c>
      <c r="D64" s="56" t="s">
        <v>19</v>
      </c>
      <c r="E64" s="56" t="s">
        <v>145</v>
      </c>
      <c r="F64" s="42">
        <v>3739.22</v>
      </c>
      <c r="G64" s="43">
        <f t="shared" si="18"/>
        <v>1013.41</v>
      </c>
      <c r="H64" s="44">
        <f t="shared" si="19"/>
        <v>4752.63</v>
      </c>
      <c r="I64" s="45">
        <f t="shared" si="20"/>
        <v>4752.63</v>
      </c>
      <c r="J64" s="62">
        <f t="shared" si="17"/>
        <v>0.06104261923</v>
      </c>
      <c r="K64" s="47"/>
    </row>
    <row r="65">
      <c r="A65" s="63"/>
      <c r="B65" s="64"/>
      <c r="C65" s="65"/>
      <c r="D65" s="66"/>
      <c r="E65" s="67"/>
      <c r="F65" s="68"/>
      <c r="G65" s="65"/>
      <c r="H65" s="65"/>
      <c r="I65" s="69"/>
      <c r="J65" s="70"/>
      <c r="K65" s="47"/>
    </row>
    <row r="66">
      <c r="A66" s="86" t="s">
        <v>146</v>
      </c>
      <c r="B66" s="31" t="s">
        <v>147</v>
      </c>
      <c r="C66" s="32"/>
      <c r="D66" s="33"/>
      <c r="E66" s="87"/>
      <c r="F66" s="106"/>
      <c r="G66" s="34"/>
      <c r="H66" s="34"/>
      <c r="I66" s="35">
        <f>SUM(I67:I99)</f>
        <v>12837.16</v>
      </c>
      <c r="J66" s="36">
        <f t="shared" ref="J66:J99" si="21">I66/I$131</f>
        <v>0.1648800496</v>
      </c>
      <c r="K66" s="37"/>
    </row>
    <row r="67">
      <c r="A67" s="88" t="s">
        <v>148</v>
      </c>
      <c r="B67" s="39" t="s">
        <v>149</v>
      </c>
      <c r="C67" s="40">
        <v>1.0</v>
      </c>
      <c r="D67" s="101" t="s">
        <v>19</v>
      </c>
      <c r="E67" s="41" t="s">
        <v>150</v>
      </c>
      <c r="F67" s="42">
        <v>468.35</v>
      </c>
      <c r="G67" s="43">
        <f t="shared" ref="G67:G99" si="22">TRUNC(F67*$G$8,2)</f>
        <v>126.93</v>
      </c>
      <c r="H67" s="44">
        <f t="shared" ref="H67:H99" si="23">TRUNC(G67+F67,2)</f>
        <v>595.28</v>
      </c>
      <c r="I67" s="45">
        <f t="shared" ref="I67:I99" si="24">TRUNC(H67*C67,2)</f>
        <v>595.28</v>
      </c>
      <c r="J67" s="62">
        <f t="shared" si="21"/>
        <v>0.007645756219</v>
      </c>
      <c r="K67" s="47"/>
    </row>
    <row r="68">
      <c r="A68" s="88" t="s">
        <v>151</v>
      </c>
      <c r="B68" s="39" t="s">
        <v>152</v>
      </c>
      <c r="C68" s="40">
        <v>25.0</v>
      </c>
      <c r="D68" s="101" t="s">
        <v>50</v>
      </c>
      <c r="E68" s="56">
        <v>95727.0</v>
      </c>
      <c r="F68" s="42">
        <v>18.59</v>
      </c>
      <c r="G68" s="43">
        <f t="shared" si="22"/>
        <v>5.03</v>
      </c>
      <c r="H68" s="44">
        <f t="shared" si="23"/>
        <v>23.62</v>
      </c>
      <c r="I68" s="45">
        <f t="shared" si="24"/>
        <v>590.5</v>
      </c>
      <c r="J68" s="62">
        <f t="shared" si="21"/>
        <v>0.00758436206</v>
      </c>
      <c r="K68" s="47"/>
    </row>
    <row r="69">
      <c r="A69" s="88" t="s">
        <v>153</v>
      </c>
      <c r="B69" s="39" t="s">
        <v>154</v>
      </c>
      <c r="C69" s="40">
        <v>1.0</v>
      </c>
      <c r="D69" s="101" t="s">
        <v>50</v>
      </c>
      <c r="E69" s="56">
        <v>95728.0</v>
      </c>
      <c r="F69" s="42">
        <v>23.92</v>
      </c>
      <c r="G69" s="43">
        <f t="shared" si="22"/>
        <v>6.48</v>
      </c>
      <c r="H69" s="44">
        <f t="shared" si="23"/>
        <v>30.4</v>
      </c>
      <c r="I69" s="45">
        <f t="shared" si="24"/>
        <v>30.4</v>
      </c>
      <c r="J69" s="62">
        <f t="shared" si="21"/>
        <v>0.0003904565735</v>
      </c>
      <c r="K69" s="47"/>
    </row>
    <row r="70">
      <c r="A70" s="88" t="s">
        <v>155</v>
      </c>
      <c r="B70" s="39" t="s">
        <v>156</v>
      </c>
      <c r="C70" s="40">
        <v>20.0</v>
      </c>
      <c r="D70" s="101" t="s">
        <v>50</v>
      </c>
      <c r="E70" s="41">
        <v>91926.0</v>
      </c>
      <c r="F70" s="42">
        <v>4.06</v>
      </c>
      <c r="G70" s="43">
        <f t="shared" si="22"/>
        <v>1.1</v>
      </c>
      <c r="H70" s="44">
        <f t="shared" si="23"/>
        <v>5.16</v>
      </c>
      <c r="I70" s="45">
        <f t="shared" si="24"/>
        <v>103.2</v>
      </c>
      <c r="J70" s="62">
        <f t="shared" si="21"/>
        <v>0.001325497315</v>
      </c>
      <c r="K70" s="47"/>
    </row>
    <row r="71">
      <c r="A71" s="88" t="s">
        <v>157</v>
      </c>
      <c r="B71" s="104" t="s">
        <v>158</v>
      </c>
      <c r="C71" s="40">
        <v>1.0</v>
      </c>
      <c r="D71" s="101" t="s">
        <v>19</v>
      </c>
      <c r="E71" s="41">
        <v>93653.0</v>
      </c>
      <c r="F71" s="42">
        <v>11.27</v>
      </c>
      <c r="G71" s="43">
        <f t="shared" si="22"/>
        <v>3.05</v>
      </c>
      <c r="H71" s="44">
        <f t="shared" si="23"/>
        <v>14.32</v>
      </c>
      <c r="I71" s="45">
        <f t="shared" si="24"/>
        <v>14.32</v>
      </c>
      <c r="J71" s="62">
        <f t="shared" si="21"/>
        <v>0.0001839255964</v>
      </c>
      <c r="K71" s="47"/>
    </row>
    <row r="72">
      <c r="A72" s="88" t="s">
        <v>159</v>
      </c>
      <c r="B72" s="39" t="s">
        <v>160</v>
      </c>
      <c r="C72" s="40">
        <v>1.0</v>
      </c>
      <c r="D72" s="101" t="s">
        <v>19</v>
      </c>
      <c r="E72" s="57" t="s">
        <v>161</v>
      </c>
      <c r="F72" s="42">
        <v>86.04599999999999</v>
      </c>
      <c r="G72" s="43">
        <f t="shared" si="22"/>
        <v>23.32</v>
      </c>
      <c r="H72" s="44">
        <f t="shared" si="23"/>
        <v>109.36</v>
      </c>
      <c r="I72" s="45">
        <f t="shared" si="24"/>
        <v>109.36</v>
      </c>
      <c r="J72" s="62">
        <f t="shared" si="21"/>
        <v>0.001404616147</v>
      </c>
      <c r="K72" s="47"/>
    </row>
    <row r="73">
      <c r="A73" s="88" t="s">
        <v>162</v>
      </c>
      <c r="B73" s="104" t="s">
        <v>163</v>
      </c>
      <c r="C73" s="40">
        <v>2.0</v>
      </c>
      <c r="D73" s="101" t="s">
        <v>19</v>
      </c>
      <c r="E73" s="41">
        <v>101632.0</v>
      </c>
      <c r="F73" s="42">
        <v>37.82</v>
      </c>
      <c r="G73" s="43">
        <f t="shared" si="22"/>
        <v>10.25</v>
      </c>
      <c r="H73" s="44">
        <f t="shared" si="23"/>
        <v>48.07</v>
      </c>
      <c r="I73" s="45">
        <f t="shared" si="24"/>
        <v>96.14</v>
      </c>
      <c r="J73" s="62">
        <f t="shared" si="21"/>
        <v>0.001234818914</v>
      </c>
      <c r="K73" s="47"/>
    </row>
    <row r="74">
      <c r="A74" s="88" t="s">
        <v>164</v>
      </c>
      <c r="B74" s="107" t="s">
        <v>165</v>
      </c>
      <c r="C74" s="40">
        <v>20.0</v>
      </c>
      <c r="D74" s="101" t="s">
        <v>19</v>
      </c>
      <c r="E74" s="56">
        <v>91998.0</v>
      </c>
      <c r="F74" s="42">
        <v>19.81</v>
      </c>
      <c r="G74" s="43">
        <f t="shared" si="22"/>
        <v>5.36</v>
      </c>
      <c r="H74" s="44">
        <f t="shared" si="23"/>
        <v>25.17</v>
      </c>
      <c r="I74" s="45">
        <f t="shared" si="24"/>
        <v>503.4</v>
      </c>
      <c r="J74" s="62">
        <f t="shared" si="21"/>
        <v>0.006465652601</v>
      </c>
      <c r="K74" s="47"/>
    </row>
    <row r="75">
      <c r="A75" s="88" t="s">
        <v>166</v>
      </c>
      <c r="B75" s="104" t="s">
        <v>167</v>
      </c>
      <c r="C75" s="40">
        <v>4.0</v>
      </c>
      <c r="D75" s="101" t="s">
        <v>19</v>
      </c>
      <c r="E75" s="41">
        <v>97599.0</v>
      </c>
      <c r="F75" s="42">
        <v>21.3</v>
      </c>
      <c r="G75" s="43">
        <f t="shared" si="22"/>
        <v>5.77</v>
      </c>
      <c r="H75" s="44">
        <f t="shared" si="23"/>
        <v>27.07</v>
      </c>
      <c r="I75" s="45">
        <f t="shared" si="24"/>
        <v>108.28</v>
      </c>
      <c r="J75" s="62">
        <f t="shared" si="21"/>
        <v>0.001390744664</v>
      </c>
      <c r="K75" s="47"/>
    </row>
    <row r="76">
      <c r="A76" s="88" t="s">
        <v>168</v>
      </c>
      <c r="B76" s="104" t="s">
        <v>169</v>
      </c>
      <c r="C76" s="40">
        <v>5.0</v>
      </c>
      <c r="D76" s="101" t="s">
        <v>19</v>
      </c>
      <c r="E76" s="85" t="s">
        <v>170</v>
      </c>
      <c r="F76" s="42">
        <v>154.86516</v>
      </c>
      <c r="G76" s="43">
        <f t="shared" si="22"/>
        <v>41.97</v>
      </c>
      <c r="H76" s="44">
        <f t="shared" si="23"/>
        <v>196.83</v>
      </c>
      <c r="I76" s="45">
        <f t="shared" si="24"/>
        <v>984.15</v>
      </c>
      <c r="J76" s="62">
        <f t="shared" si="21"/>
        <v>0.01264038937</v>
      </c>
      <c r="K76" s="47"/>
    </row>
    <row r="77">
      <c r="A77" s="88" t="s">
        <v>171</v>
      </c>
      <c r="B77" s="104" t="s">
        <v>172</v>
      </c>
      <c r="C77" s="40">
        <v>22.0</v>
      </c>
      <c r="D77" s="101" t="s">
        <v>19</v>
      </c>
      <c r="E77" s="57" t="s">
        <v>173</v>
      </c>
      <c r="F77" s="42">
        <v>45.80335</v>
      </c>
      <c r="G77" s="43">
        <f t="shared" si="22"/>
        <v>12.41</v>
      </c>
      <c r="H77" s="44">
        <f t="shared" si="23"/>
        <v>58.21</v>
      </c>
      <c r="I77" s="45">
        <f t="shared" si="24"/>
        <v>1280.62</v>
      </c>
      <c r="J77" s="62">
        <f t="shared" si="21"/>
        <v>0.01644824004</v>
      </c>
      <c r="K77" s="47"/>
    </row>
    <row r="78">
      <c r="A78" s="88" t="s">
        <v>174</v>
      </c>
      <c r="B78" s="108" t="s">
        <v>175</v>
      </c>
      <c r="C78" s="40">
        <v>20.0</v>
      </c>
      <c r="D78" s="101" t="s">
        <v>19</v>
      </c>
      <c r="E78" s="56">
        <v>103782.0</v>
      </c>
      <c r="F78" s="42">
        <v>32.24</v>
      </c>
      <c r="G78" s="43">
        <f t="shared" si="22"/>
        <v>8.73</v>
      </c>
      <c r="H78" s="44">
        <f t="shared" si="23"/>
        <v>40.97</v>
      </c>
      <c r="I78" s="45">
        <f t="shared" si="24"/>
        <v>819.4</v>
      </c>
      <c r="J78" s="62">
        <f t="shared" si="21"/>
        <v>0.01052434593</v>
      </c>
      <c r="K78" s="47"/>
    </row>
    <row r="79">
      <c r="A79" s="88" t="s">
        <v>176</v>
      </c>
      <c r="B79" s="108" t="s">
        <v>177</v>
      </c>
      <c r="C79" s="40">
        <v>8.0</v>
      </c>
      <c r="D79" s="101" t="s">
        <v>19</v>
      </c>
      <c r="E79" s="56">
        <v>97607.0</v>
      </c>
      <c r="F79" s="42">
        <v>110.22</v>
      </c>
      <c r="G79" s="43">
        <f t="shared" si="22"/>
        <v>29.87</v>
      </c>
      <c r="H79" s="44">
        <f t="shared" si="23"/>
        <v>140.09</v>
      </c>
      <c r="I79" s="45">
        <f t="shared" si="24"/>
        <v>1120.72</v>
      </c>
      <c r="J79" s="62">
        <f t="shared" si="21"/>
        <v>0.01439448984</v>
      </c>
      <c r="K79" s="47"/>
    </row>
    <row r="80">
      <c r="A80" s="88" t="s">
        <v>178</v>
      </c>
      <c r="B80" s="39" t="s">
        <v>179</v>
      </c>
      <c r="C80" s="40">
        <v>1.0</v>
      </c>
      <c r="D80" s="101" t="s">
        <v>19</v>
      </c>
      <c r="E80" s="41">
        <v>95635.0</v>
      </c>
      <c r="F80" s="42">
        <v>202.9</v>
      </c>
      <c r="G80" s="43">
        <f t="shared" si="22"/>
        <v>54.99</v>
      </c>
      <c r="H80" s="44">
        <f t="shared" si="23"/>
        <v>257.89</v>
      </c>
      <c r="I80" s="45">
        <f t="shared" si="24"/>
        <v>257.89</v>
      </c>
      <c r="J80" s="62">
        <f t="shared" si="21"/>
        <v>0.003312330452</v>
      </c>
      <c r="K80" s="47"/>
    </row>
    <row r="81">
      <c r="A81" s="88" t="s">
        <v>180</v>
      </c>
      <c r="B81" s="39" t="s">
        <v>181</v>
      </c>
      <c r="C81" s="40">
        <v>5.0</v>
      </c>
      <c r="D81" s="101" t="s">
        <v>50</v>
      </c>
      <c r="E81" s="41">
        <v>89865.0</v>
      </c>
      <c r="F81" s="42">
        <v>15.89</v>
      </c>
      <c r="G81" s="43">
        <f t="shared" si="22"/>
        <v>4.3</v>
      </c>
      <c r="H81" s="44">
        <f t="shared" si="23"/>
        <v>20.19</v>
      </c>
      <c r="I81" s="45">
        <f t="shared" si="24"/>
        <v>100.95</v>
      </c>
      <c r="J81" s="62">
        <f t="shared" si="21"/>
        <v>0.001296598391</v>
      </c>
      <c r="K81" s="47"/>
    </row>
    <row r="82">
      <c r="A82" s="88" t="s">
        <v>182</v>
      </c>
      <c r="B82" s="39" t="s">
        <v>183</v>
      </c>
      <c r="C82" s="40">
        <v>20.0</v>
      </c>
      <c r="D82" s="101" t="s">
        <v>50</v>
      </c>
      <c r="E82" s="85" t="s">
        <v>184</v>
      </c>
      <c r="F82" s="42">
        <v>41.487993</v>
      </c>
      <c r="G82" s="43">
        <f t="shared" si="22"/>
        <v>11.24</v>
      </c>
      <c r="H82" s="44">
        <f t="shared" si="23"/>
        <v>52.72</v>
      </c>
      <c r="I82" s="45">
        <f t="shared" si="24"/>
        <v>1054.4</v>
      </c>
      <c r="J82" s="62">
        <f t="shared" si="21"/>
        <v>0.013542678</v>
      </c>
      <c r="K82" s="47"/>
    </row>
    <row r="83">
      <c r="A83" s="88" t="s">
        <v>185</v>
      </c>
      <c r="B83" s="39" t="s">
        <v>186</v>
      </c>
      <c r="C83" s="40">
        <v>3.0</v>
      </c>
      <c r="D83" s="101" t="s">
        <v>19</v>
      </c>
      <c r="E83" s="41">
        <v>94703.0</v>
      </c>
      <c r="F83" s="42">
        <v>19.57</v>
      </c>
      <c r="G83" s="43">
        <f t="shared" si="22"/>
        <v>5.3</v>
      </c>
      <c r="H83" s="44">
        <f t="shared" si="23"/>
        <v>24.87</v>
      </c>
      <c r="I83" s="45">
        <f t="shared" si="24"/>
        <v>74.61</v>
      </c>
      <c r="J83" s="62">
        <f t="shared" si="21"/>
        <v>0.0009582883206</v>
      </c>
      <c r="K83" s="47"/>
    </row>
    <row r="84">
      <c r="A84" s="88" t="s">
        <v>187</v>
      </c>
      <c r="B84" s="39" t="s">
        <v>188</v>
      </c>
      <c r="C84" s="40">
        <v>3.0</v>
      </c>
      <c r="D84" s="101" t="s">
        <v>19</v>
      </c>
      <c r="E84" s="41">
        <v>94490.0</v>
      </c>
      <c r="F84" s="42">
        <v>24.37</v>
      </c>
      <c r="G84" s="43">
        <f t="shared" si="22"/>
        <v>6.6</v>
      </c>
      <c r="H84" s="44">
        <f t="shared" si="23"/>
        <v>30.97</v>
      </c>
      <c r="I84" s="45">
        <f t="shared" si="24"/>
        <v>92.91</v>
      </c>
      <c r="J84" s="62">
        <f t="shared" si="21"/>
        <v>0.001193332903</v>
      </c>
      <c r="K84" s="47"/>
    </row>
    <row r="85">
      <c r="A85" s="88" t="s">
        <v>189</v>
      </c>
      <c r="B85" s="104" t="s">
        <v>190</v>
      </c>
      <c r="C85" s="40">
        <v>1.0</v>
      </c>
      <c r="D85" s="101" t="s">
        <v>19</v>
      </c>
      <c r="E85" s="56">
        <v>102111.0</v>
      </c>
      <c r="F85" s="42">
        <v>1072.71</v>
      </c>
      <c r="G85" s="43">
        <f t="shared" si="22"/>
        <v>290.72</v>
      </c>
      <c r="H85" s="44">
        <f t="shared" si="23"/>
        <v>1363.43</v>
      </c>
      <c r="I85" s="45">
        <f t="shared" si="24"/>
        <v>1363.43</v>
      </c>
      <c r="J85" s="62">
        <f t="shared" si="21"/>
        <v>0.01751184888</v>
      </c>
      <c r="K85" s="47"/>
    </row>
    <row r="86">
      <c r="A86" s="88" t="s">
        <v>191</v>
      </c>
      <c r="B86" s="39" t="s">
        <v>192</v>
      </c>
      <c r="C86" s="40">
        <v>1.0</v>
      </c>
      <c r="D86" s="101" t="s">
        <v>19</v>
      </c>
      <c r="E86" s="41">
        <v>97895.0</v>
      </c>
      <c r="F86" s="42">
        <v>184.55</v>
      </c>
      <c r="G86" s="43">
        <f t="shared" si="22"/>
        <v>50.01</v>
      </c>
      <c r="H86" s="44">
        <f t="shared" si="23"/>
        <v>234.56</v>
      </c>
      <c r="I86" s="45">
        <f t="shared" si="24"/>
        <v>234.56</v>
      </c>
      <c r="J86" s="62">
        <f t="shared" si="21"/>
        <v>0.003012680719</v>
      </c>
      <c r="K86" s="47"/>
    </row>
    <row r="87">
      <c r="A87" s="88" t="s">
        <v>193</v>
      </c>
      <c r="B87" s="39" t="s">
        <v>194</v>
      </c>
      <c r="C87" s="40">
        <v>1.0</v>
      </c>
      <c r="D87" s="101" t="s">
        <v>19</v>
      </c>
      <c r="E87" s="41">
        <v>86909.0</v>
      </c>
      <c r="F87" s="42">
        <v>102.6</v>
      </c>
      <c r="G87" s="43">
        <f t="shared" si="22"/>
        <v>27.8</v>
      </c>
      <c r="H87" s="44">
        <f t="shared" si="23"/>
        <v>130.4</v>
      </c>
      <c r="I87" s="45">
        <f t="shared" si="24"/>
        <v>130.4</v>
      </c>
      <c r="J87" s="62">
        <f t="shared" si="21"/>
        <v>0.001674853197</v>
      </c>
      <c r="K87" s="47"/>
    </row>
    <row r="88">
      <c r="A88" s="88" t="s">
        <v>195</v>
      </c>
      <c r="B88" s="39" t="s">
        <v>196</v>
      </c>
      <c r="C88" s="40">
        <v>1.0</v>
      </c>
      <c r="D88" s="101" t="s">
        <v>19</v>
      </c>
      <c r="E88" s="41">
        <v>86914.0</v>
      </c>
      <c r="F88" s="42">
        <v>77.77</v>
      </c>
      <c r="G88" s="43">
        <f t="shared" si="22"/>
        <v>21.07</v>
      </c>
      <c r="H88" s="44">
        <f t="shared" si="23"/>
        <v>98.84</v>
      </c>
      <c r="I88" s="45">
        <f t="shared" si="24"/>
        <v>98.84</v>
      </c>
      <c r="J88" s="62">
        <f t="shared" si="21"/>
        <v>0.001269497622</v>
      </c>
      <c r="K88" s="47"/>
    </row>
    <row r="89">
      <c r="A89" s="88" t="s">
        <v>197</v>
      </c>
      <c r="B89" s="39" t="s">
        <v>198</v>
      </c>
      <c r="C89" s="40">
        <v>1.0</v>
      </c>
      <c r="D89" s="101" t="s">
        <v>19</v>
      </c>
      <c r="E89" s="41">
        <v>86915.0</v>
      </c>
      <c r="F89" s="42">
        <v>112.61</v>
      </c>
      <c r="G89" s="43">
        <f t="shared" si="22"/>
        <v>30.51</v>
      </c>
      <c r="H89" s="44">
        <f t="shared" si="23"/>
        <v>143.12</v>
      </c>
      <c r="I89" s="45">
        <f t="shared" si="24"/>
        <v>143.12</v>
      </c>
      <c r="J89" s="62">
        <f t="shared" si="21"/>
        <v>0.001838228447</v>
      </c>
      <c r="K89" s="47"/>
    </row>
    <row r="90">
      <c r="A90" s="109" t="s">
        <v>199</v>
      </c>
      <c r="B90" s="110" t="s">
        <v>200</v>
      </c>
      <c r="C90" s="40">
        <v>2.0</v>
      </c>
      <c r="D90" s="111" t="s">
        <v>19</v>
      </c>
      <c r="E90" s="112" t="s">
        <v>201</v>
      </c>
      <c r="F90" s="113">
        <v>200.0</v>
      </c>
      <c r="G90" s="43">
        <f t="shared" si="22"/>
        <v>54.2</v>
      </c>
      <c r="H90" s="44">
        <f t="shared" si="23"/>
        <v>254.2</v>
      </c>
      <c r="I90" s="45">
        <f t="shared" si="24"/>
        <v>508.4</v>
      </c>
      <c r="J90" s="62">
        <f t="shared" si="21"/>
        <v>0.006529872432</v>
      </c>
      <c r="K90" s="53"/>
    </row>
    <row r="91">
      <c r="A91" s="114" t="s">
        <v>202</v>
      </c>
      <c r="B91" s="115" t="s">
        <v>203</v>
      </c>
      <c r="C91" s="40">
        <v>2.0</v>
      </c>
      <c r="D91" s="116" t="s">
        <v>19</v>
      </c>
      <c r="E91" s="117" t="s">
        <v>201</v>
      </c>
      <c r="F91" s="118">
        <v>600.0</v>
      </c>
      <c r="G91" s="43">
        <f t="shared" si="22"/>
        <v>162.61</v>
      </c>
      <c r="H91" s="44">
        <f t="shared" si="23"/>
        <v>762.61</v>
      </c>
      <c r="I91" s="45">
        <f t="shared" si="24"/>
        <v>1525.22</v>
      </c>
      <c r="J91" s="62">
        <f t="shared" si="21"/>
        <v>0.01958987418</v>
      </c>
      <c r="K91" s="53"/>
    </row>
    <row r="92">
      <c r="A92" s="119" t="s">
        <v>204</v>
      </c>
      <c r="B92" s="83" t="s">
        <v>205</v>
      </c>
      <c r="C92" s="40">
        <v>10.0</v>
      </c>
      <c r="D92" s="111" t="s">
        <v>19</v>
      </c>
      <c r="E92" s="120">
        <v>104396.0</v>
      </c>
      <c r="F92" s="52">
        <v>20.21</v>
      </c>
      <c r="G92" s="43">
        <f t="shared" si="22"/>
        <v>5.47</v>
      </c>
      <c r="H92" s="44">
        <f t="shared" si="23"/>
        <v>25.68</v>
      </c>
      <c r="I92" s="45">
        <f t="shared" si="24"/>
        <v>256.8</v>
      </c>
      <c r="J92" s="62">
        <f t="shared" si="21"/>
        <v>0.003298330528</v>
      </c>
      <c r="K92" s="53"/>
    </row>
    <row r="93">
      <c r="A93" s="121" t="s">
        <v>206</v>
      </c>
      <c r="B93" s="122" t="s">
        <v>207</v>
      </c>
      <c r="C93" s="40">
        <v>1.0</v>
      </c>
      <c r="D93" s="116" t="s">
        <v>19</v>
      </c>
      <c r="E93" s="123" t="s">
        <v>208</v>
      </c>
      <c r="F93" s="124">
        <v>18.41</v>
      </c>
      <c r="G93" s="43">
        <f t="shared" si="22"/>
        <v>4.98</v>
      </c>
      <c r="H93" s="44">
        <f t="shared" si="23"/>
        <v>23.39</v>
      </c>
      <c r="I93" s="45">
        <f t="shared" si="24"/>
        <v>23.39</v>
      </c>
      <c r="J93" s="62">
        <f t="shared" si="21"/>
        <v>0.0003004203702</v>
      </c>
      <c r="K93" s="53"/>
    </row>
    <row r="94">
      <c r="A94" s="119" t="s">
        <v>209</v>
      </c>
      <c r="B94" s="122" t="s">
        <v>210</v>
      </c>
      <c r="C94" s="40">
        <v>6.0</v>
      </c>
      <c r="D94" s="116" t="s">
        <v>19</v>
      </c>
      <c r="E94" s="125">
        <v>91994.0</v>
      </c>
      <c r="F94" s="124">
        <v>23.98</v>
      </c>
      <c r="G94" s="43">
        <f t="shared" si="22"/>
        <v>6.49</v>
      </c>
      <c r="H94" s="44">
        <f t="shared" si="23"/>
        <v>30.47</v>
      </c>
      <c r="I94" s="45">
        <f t="shared" si="24"/>
        <v>182.82</v>
      </c>
      <c r="J94" s="62">
        <f t="shared" si="21"/>
        <v>0.002348133907</v>
      </c>
      <c r="K94" s="53"/>
    </row>
    <row r="95">
      <c r="A95" s="121" t="s">
        <v>211</v>
      </c>
      <c r="B95" s="83" t="s">
        <v>212</v>
      </c>
      <c r="C95" s="40">
        <v>7.0</v>
      </c>
      <c r="D95" s="111" t="s">
        <v>19</v>
      </c>
      <c r="E95" s="120" t="s">
        <v>213</v>
      </c>
      <c r="F95" s="52">
        <v>4.87</v>
      </c>
      <c r="G95" s="43">
        <f t="shared" si="22"/>
        <v>1.31</v>
      </c>
      <c r="H95" s="44">
        <f t="shared" si="23"/>
        <v>6.18</v>
      </c>
      <c r="I95" s="45">
        <f t="shared" si="24"/>
        <v>43.26</v>
      </c>
      <c r="J95" s="62">
        <f t="shared" si="21"/>
        <v>0.0005556299792</v>
      </c>
      <c r="K95" s="53"/>
    </row>
    <row r="96">
      <c r="A96" s="121" t="s">
        <v>214</v>
      </c>
      <c r="B96" s="122" t="s">
        <v>215</v>
      </c>
      <c r="C96" s="40">
        <v>3.0</v>
      </c>
      <c r="D96" s="116" t="s">
        <v>19</v>
      </c>
      <c r="E96" s="125" t="s">
        <v>216</v>
      </c>
      <c r="F96" s="124">
        <v>6.9</v>
      </c>
      <c r="G96" s="43">
        <f t="shared" si="22"/>
        <v>1.87</v>
      </c>
      <c r="H96" s="44">
        <f t="shared" si="23"/>
        <v>8.77</v>
      </c>
      <c r="I96" s="45">
        <f t="shared" si="24"/>
        <v>26.31</v>
      </c>
      <c r="J96" s="62">
        <f t="shared" si="21"/>
        <v>0.0003379247516</v>
      </c>
      <c r="K96" s="53"/>
    </row>
    <row r="97">
      <c r="A97" s="121" t="s">
        <v>217</v>
      </c>
      <c r="B97" s="122" t="s">
        <v>218</v>
      </c>
      <c r="C97" s="40">
        <v>1.0</v>
      </c>
      <c r="D97" s="116" t="s">
        <v>19</v>
      </c>
      <c r="E97" s="126" t="s">
        <v>219</v>
      </c>
      <c r="F97" s="124">
        <v>12.343</v>
      </c>
      <c r="G97" s="43">
        <f t="shared" si="22"/>
        <v>3.34</v>
      </c>
      <c r="H97" s="44">
        <f t="shared" si="23"/>
        <v>15.68</v>
      </c>
      <c r="I97" s="45">
        <f t="shared" si="24"/>
        <v>15.68</v>
      </c>
      <c r="J97" s="62">
        <f t="shared" si="21"/>
        <v>0.0002013933905</v>
      </c>
      <c r="K97" s="53"/>
    </row>
    <row r="98">
      <c r="A98" s="121" t="s">
        <v>220</v>
      </c>
      <c r="B98" s="122" t="s">
        <v>221</v>
      </c>
      <c r="C98" s="40">
        <v>40.0</v>
      </c>
      <c r="D98" s="127" t="s">
        <v>50</v>
      </c>
      <c r="E98" s="123" t="s">
        <v>222</v>
      </c>
      <c r="F98" s="124">
        <v>2.8</v>
      </c>
      <c r="G98" s="43">
        <f t="shared" si="22"/>
        <v>0.75</v>
      </c>
      <c r="H98" s="44">
        <f t="shared" si="23"/>
        <v>3.55</v>
      </c>
      <c r="I98" s="45">
        <f t="shared" si="24"/>
        <v>142</v>
      </c>
      <c r="J98" s="62">
        <f t="shared" si="21"/>
        <v>0.001823843205</v>
      </c>
      <c r="K98" s="53"/>
    </row>
    <row r="99">
      <c r="A99" s="121" t="s">
        <v>223</v>
      </c>
      <c r="B99" s="128" t="s">
        <v>224</v>
      </c>
      <c r="C99" s="40">
        <v>40.0</v>
      </c>
      <c r="D99" s="127" t="s">
        <v>50</v>
      </c>
      <c r="E99" s="129">
        <v>91926.0</v>
      </c>
      <c r="F99" s="130">
        <v>4.06</v>
      </c>
      <c r="G99" s="43">
        <f t="shared" si="22"/>
        <v>1.1</v>
      </c>
      <c r="H99" s="44">
        <f t="shared" si="23"/>
        <v>5.16</v>
      </c>
      <c r="I99" s="45">
        <f t="shared" si="24"/>
        <v>206.4</v>
      </c>
      <c r="J99" s="62">
        <f t="shared" si="21"/>
        <v>0.00265099463</v>
      </c>
      <c r="K99" s="131"/>
    </row>
    <row r="100">
      <c r="A100" s="63"/>
      <c r="B100" s="64"/>
      <c r="C100" s="65"/>
      <c r="D100" s="66"/>
      <c r="E100" s="67"/>
      <c r="F100" s="68"/>
      <c r="G100" s="65"/>
      <c r="H100" s="65"/>
      <c r="I100" s="69"/>
      <c r="J100" s="70"/>
      <c r="K100" s="70"/>
    </row>
    <row r="101">
      <c r="A101" s="86" t="s">
        <v>225</v>
      </c>
      <c r="B101" s="31" t="s">
        <v>226</v>
      </c>
      <c r="C101" s="32"/>
      <c r="D101" s="33"/>
      <c r="E101" s="87"/>
      <c r="F101" s="106"/>
      <c r="G101" s="34"/>
      <c r="H101" s="34"/>
      <c r="I101" s="35">
        <f>SUM(I102:I104)</f>
        <v>799.53</v>
      </c>
      <c r="J101" s="36">
        <f t="shared" ref="J101:J104" si="25">I101/I$131</f>
        <v>0.01026913632</v>
      </c>
      <c r="K101" s="37"/>
    </row>
    <row r="102" ht="176.25" customHeight="1">
      <c r="A102" s="88" t="s">
        <v>227</v>
      </c>
      <c r="B102" s="104" t="s">
        <v>228</v>
      </c>
      <c r="C102" s="40">
        <v>1.0</v>
      </c>
      <c r="D102" s="101" t="s">
        <v>19</v>
      </c>
      <c r="E102" s="56" t="s">
        <v>229</v>
      </c>
      <c r="F102" s="42">
        <v>225.98</v>
      </c>
      <c r="G102" s="43">
        <f t="shared" ref="G102:G104" si="26">TRUNC(F102*$G$8,2)</f>
        <v>61.24</v>
      </c>
      <c r="H102" s="44">
        <f t="shared" ref="H102:H104" si="27">TRUNC(G102+F102,2)</f>
        <v>287.22</v>
      </c>
      <c r="I102" s="45">
        <f t="shared" ref="I102:I104" si="28">TRUNC(H102*C102,2)</f>
        <v>287.22</v>
      </c>
      <c r="J102" s="62">
        <f t="shared" si="25"/>
        <v>0.003689043981</v>
      </c>
      <c r="K102" s="47"/>
    </row>
    <row r="103">
      <c r="A103" s="88" t="s">
        <v>230</v>
      </c>
      <c r="B103" s="39" t="s">
        <v>231</v>
      </c>
      <c r="C103" s="40">
        <v>6.0</v>
      </c>
      <c r="D103" s="101" t="s">
        <v>19</v>
      </c>
      <c r="E103" s="56" t="s">
        <v>232</v>
      </c>
      <c r="F103" s="42">
        <v>35.47</v>
      </c>
      <c r="G103" s="43">
        <f t="shared" si="26"/>
        <v>9.61</v>
      </c>
      <c r="H103" s="44">
        <f t="shared" si="27"/>
        <v>45.08</v>
      </c>
      <c r="I103" s="45">
        <f t="shared" si="28"/>
        <v>270.48</v>
      </c>
      <c r="J103" s="62">
        <f t="shared" si="25"/>
        <v>0.003474035986</v>
      </c>
      <c r="K103" s="47"/>
    </row>
    <row r="104">
      <c r="A104" s="88" t="s">
        <v>233</v>
      </c>
      <c r="B104" s="39" t="s">
        <v>234</v>
      </c>
      <c r="C104" s="40">
        <v>1.0</v>
      </c>
      <c r="D104" s="101" t="s">
        <v>19</v>
      </c>
      <c r="E104" s="56" t="s">
        <v>235</v>
      </c>
      <c r="F104" s="42">
        <v>190.27</v>
      </c>
      <c r="G104" s="43">
        <f t="shared" si="26"/>
        <v>51.56</v>
      </c>
      <c r="H104" s="44">
        <f t="shared" si="27"/>
        <v>241.83</v>
      </c>
      <c r="I104" s="45">
        <f t="shared" si="28"/>
        <v>241.83</v>
      </c>
      <c r="J104" s="62">
        <f t="shared" si="25"/>
        <v>0.003106056354</v>
      </c>
      <c r="K104" s="47"/>
    </row>
    <row r="105">
      <c r="A105" s="63"/>
      <c r="B105" s="64"/>
      <c r="C105" s="65"/>
      <c r="D105" s="66"/>
      <c r="E105" s="67"/>
      <c r="F105" s="68"/>
      <c r="G105" s="65"/>
      <c r="H105" s="65"/>
      <c r="I105" s="69"/>
      <c r="J105" s="70"/>
      <c r="K105" s="70"/>
    </row>
    <row r="106">
      <c r="A106" s="86" t="s">
        <v>236</v>
      </c>
      <c r="B106" s="31" t="s">
        <v>237</v>
      </c>
      <c r="C106" s="32"/>
      <c r="D106" s="33"/>
      <c r="E106" s="87"/>
      <c r="F106" s="34"/>
      <c r="G106" s="34"/>
      <c r="H106" s="34"/>
      <c r="I106" s="35">
        <f>SUM(I107:I124)</f>
        <v>28488.04</v>
      </c>
      <c r="J106" s="36">
        <f t="shared" ref="J106:J124" si="29">I106/I$131</f>
        <v>0.3658994238</v>
      </c>
      <c r="K106" s="37"/>
    </row>
    <row r="107">
      <c r="A107" s="78" t="s">
        <v>238</v>
      </c>
      <c r="B107" s="39" t="s">
        <v>239</v>
      </c>
      <c r="C107" s="40">
        <v>2.0</v>
      </c>
      <c r="D107" s="41" t="s">
        <v>25</v>
      </c>
      <c r="E107" s="56">
        <v>88496.0</v>
      </c>
      <c r="F107" s="42">
        <v>28.86</v>
      </c>
      <c r="G107" s="43">
        <f t="shared" ref="G107:G124" si="30">TRUNC(F107*$G$8,2)</f>
        <v>7.82</v>
      </c>
      <c r="H107" s="44">
        <f t="shared" ref="H107:H124" si="31">TRUNC(G107+F107,2)</f>
        <v>36.68</v>
      </c>
      <c r="I107" s="45">
        <f t="shared" ref="I107:I124" si="32">TRUNC(H107*C107,2)</f>
        <v>73.36</v>
      </c>
      <c r="J107" s="62">
        <f t="shared" si="29"/>
        <v>0.0009422333628</v>
      </c>
      <c r="K107" s="47"/>
    </row>
    <row r="108">
      <c r="A108" s="78" t="s">
        <v>240</v>
      </c>
      <c r="B108" s="39" t="s">
        <v>241</v>
      </c>
      <c r="C108" s="40">
        <v>4.0</v>
      </c>
      <c r="D108" s="41" t="s">
        <v>25</v>
      </c>
      <c r="E108" s="56">
        <v>88497.0</v>
      </c>
      <c r="F108" s="42">
        <v>15.24</v>
      </c>
      <c r="G108" s="43">
        <f t="shared" si="30"/>
        <v>4.13</v>
      </c>
      <c r="H108" s="44">
        <f t="shared" si="31"/>
        <v>19.37</v>
      </c>
      <c r="I108" s="45">
        <f t="shared" si="32"/>
        <v>77.48</v>
      </c>
      <c r="J108" s="62">
        <f t="shared" si="29"/>
        <v>0.0009951505037</v>
      </c>
      <c r="K108" s="47"/>
    </row>
    <row r="109">
      <c r="A109" s="78" t="s">
        <v>242</v>
      </c>
      <c r="B109" s="39" t="s">
        <v>243</v>
      </c>
      <c r="C109" s="40">
        <v>4.0</v>
      </c>
      <c r="D109" s="41" t="s">
        <v>25</v>
      </c>
      <c r="E109" s="56">
        <v>88485.0</v>
      </c>
      <c r="F109" s="42">
        <v>3.34</v>
      </c>
      <c r="G109" s="43">
        <f t="shared" si="30"/>
        <v>0.9</v>
      </c>
      <c r="H109" s="44">
        <f t="shared" si="31"/>
        <v>4.24</v>
      </c>
      <c r="I109" s="45">
        <f t="shared" si="32"/>
        <v>16.96</v>
      </c>
      <c r="J109" s="62">
        <f t="shared" si="29"/>
        <v>0.0002178336673</v>
      </c>
      <c r="K109" s="47"/>
    </row>
    <row r="110">
      <c r="A110" s="78" t="s">
        <v>244</v>
      </c>
      <c r="B110" s="39" t="s">
        <v>245</v>
      </c>
      <c r="C110" s="40">
        <v>51.76</v>
      </c>
      <c r="D110" s="41" t="s">
        <v>25</v>
      </c>
      <c r="E110" s="56">
        <v>88488.0</v>
      </c>
      <c r="F110" s="42">
        <v>14.38</v>
      </c>
      <c r="G110" s="43">
        <f t="shared" si="30"/>
        <v>3.89</v>
      </c>
      <c r="H110" s="44">
        <f t="shared" si="31"/>
        <v>18.27</v>
      </c>
      <c r="I110" s="45">
        <f t="shared" si="32"/>
        <v>945.65</v>
      </c>
      <c r="J110" s="62">
        <f t="shared" si="29"/>
        <v>0.01214589667</v>
      </c>
      <c r="K110" s="47"/>
    </row>
    <row r="111">
      <c r="A111" s="78" t="s">
        <v>246</v>
      </c>
      <c r="B111" s="39" t="s">
        <v>247</v>
      </c>
      <c r="C111" s="40">
        <v>330.94</v>
      </c>
      <c r="D111" s="41" t="s">
        <v>25</v>
      </c>
      <c r="E111" s="41">
        <v>88489.0</v>
      </c>
      <c r="F111" s="42">
        <v>12.1</v>
      </c>
      <c r="G111" s="43">
        <f t="shared" si="30"/>
        <v>3.27</v>
      </c>
      <c r="H111" s="44">
        <f t="shared" si="31"/>
        <v>15.37</v>
      </c>
      <c r="I111" s="45">
        <f t="shared" si="32"/>
        <v>5086.54</v>
      </c>
      <c r="J111" s="62">
        <f t="shared" si="29"/>
        <v>0.065331348</v>
      </c>
      <c r="K111" s="47"/>
    </row>
    <row r="112">
      <c r="A112" s="78" t="s">
        <v>248</v>
      </c>
      <c r="B112" s="39" t="s">
        <v>249</v>
      </c>
      <c r="C112" s="40">
        <v>50.0</v>
      </c>
      <c r="D112" s="41" t="s">
        <v>25</v>
      </c>
      <c r="E112" s="56">
        <v>104639.0</v>
      </c>
      <c r="F112" s="42">
        <v>11.17</v>
      </c>
      <c r="G112" s="43">
        <f t="shared" si="30"/>
        <v>3.02</v>
      </c>
      <c r="H112" s="44">
        <f t="shared" si="31"/>
        <v>14.19</v>
      </c>
      <c r="I112" s="45">
        <f t="shared" si="32"/>
        <v>709.5</v>
      </c>
      <c r="J112" s="62">
        <f t="shared" si="29"/>
        <v>0.009112794042</v>
      </c>
      <c r="K112" s="47"/>
    </row>
    <row r="113">
      <c r="A113" s="78" t="s">
        <v>250</v>
      </c>
      <c r="B113" s="39" t="s">
        <v>251</v>
      </c>
      <c r="C113" s="40">
        <v>477.45</v>
      </c>
      <c r="D113" s="41" t="s">
        <v>25</v>
      </c>
      <c r="E113" s="41">
        <v>88489.0</v>
      </c>
      <c r="F113" s="42">
        <v>12.1</v>
      </c>
      <c r="G113" s="43">
        <f t="shared" si="30"/>
        <v>3.27</v>
      </c>
      <c r="H113" s="44">
        <f t="shared" si="31"/>
        <v>15.37</v>
      </c>
      <c r="I113" s="45">
        <f t="shared" si="32"/>
        <v>7338.4</v>
      </c>
      <c r="J113" s="62">
        <f t="shared" si="29"/>
        <v>0.0942541618</v>
      </c>
      <c r="K113" s="47"/>
    </row>
    <row r="114">
      <c r="A114" s="78" t="s">
        <v>252</v>
      </c>
      <c r="B114" s="39" t="s">
        <v>253</v>
      </c>
      <c r="C114" s="40">
        <v>5.0</v>
      </c>
      <c r="D114" s="41" t="s">
        <v>25</v>
      </c>
      <c r="E114" s="132">
        <v>88423.0</v>
      </c>
      <c r="F114" s="42">
        <v>19.7</v>
      </c>
      <c r="G114" s="43">
        <f t="shared" si="30"/>
        <v>5.33</v>
      </c>
      <c r="H114" s="44">
        <f t="shared" si="31"/>
        <v>25.03</v>
      </c>
      <c r="I114" s="45">
        <f t="shared" si="32"/>
        <v>125.15</v>
      </c>
      <c r="J114" s="62">
        <f t="shared" si="29"/>
        <v>0.001607422374</v>
      </c>
      <c r="K114" s="47"/>
    </row>
    <row r="115">
      <c r="A115" s="78" t="s">
        <v>254</v>
      </c>
      <c r="B115" s="39" t="s">
        <v>255</v>
      </c>
      <c r="C115" s="40">
        <v>52.29</v>
      </c>
      <c r="D115" s="133" t="s">
        <v>25</v>
      </c>
      <c r="E115" s="134">
        <v>102193.0</v>
      </c>
      <c r="F115" s="42">
        <v>1.78</v>
      </c>
      <c r="G115" s="43">
        <f t="shared" si="30"/>
        <v>0.48</v>
      </c>
      <c r="H115" s="44">
        <f t="shared" si="31"/>
        <v>2.26</v>
      </c>
      <c r="I115" s="45">
        <f t="shared" si="32"/>
        <v>118.17</v>
      </c>
      <c r="J115" s="62">
        <f t="shared" si="29"/>
        <v>0.00151777149</v>
      </c>
      <c r="K115" s="47"/>
    </row>
    <row r="116">
      <c r="A116" s="78" t="s">
        <v>256</v>
      </c>
      <c r="B116" s="39" t="s">
        <v>257</v>
      </c>
      <c r="C116" s="40">
        <v>52.29</v>
      </c>
      <c r="D116" s="133" t="s">
        <v>25</v>
      </c>
      <c r="E116" s="135">
        <v>102225.0</v>
      </c>
      <c r="F116" s="42">
        <v>27.15</v>
      </c>
      <c r="G116" s="43">
        <f t="shared" si="30"/>
        <v>7.35</v>
      </c>
      <c r="H116" s="44">
        <f t="shared" si="31"/>
        <v>34.5</v>
      </c>
      <c r="I116" s="45">
        <f t="shared" si="32"/>
        <v>1804</v>
      </c>
      <c r="J116" s="62">
        <f t="shared" si="29"/>
        <v>0.02317051508</v>
      </c>
      <c r="K116" s="47"/>
    </row>
    <row r="117">
      <c r="A117" s="78" t="s">
        <v>258</v>
      </c>
      <c r="B117" s="39" t="s">
        <v>259</v>
      </c>
      <c r="C117" s="40">
        <v>112.85</v>
      </c>
      <c r="D117" s="41" t="s">
        <v>25</v>
      </c>
      <c r="E117" s="41">
        <v>100717.0</v>
      </c>
      <c r="F117" s="42">
        <v>9.12</v>
      </c>
      <c r="G117" s="43">
        <f t="shared" si="30"/>
        <v>2.47</v>
      </c>
      <c r="H117" s="44">
        <f t="shared" si="31"/>
        <v>11.59</v>
      </c>
      <c r="I117" s="45">
        <f t="shared" si="32"/>
        <v>1307.93</v>
      </c>
      <c r="J117" s="62">
        <f t="shared" si="29"/>
        <v>0.01679900875</v>
      </c>
      <c r="K117" s="47"/>
    </row>
    <row r="118">
      <c r="A118" s="78" t="s">
        <v>260</v>
      </c>
      <c r="B118" s="39" t="s">
        <v>261</v>
      </c>
      <c r="C118" s="40">
        <v>112.85</v>
      </c>
      <c r="D118" s="41" t="s">
        <v>25</v>
      </c>
      <c r="E118" s="56">
        <v>100725.0</v>
      </c>
      <c r="F118" s="42">
        <v>24.04</v>
      </c>
      <c r="G118" s="43">
        <f t="shared" si="30"/>
        <v>6.51</v>
      </c>
      <c r="H118" s="44">
        <f t="shared" si="31"/>
        <v>30.55</v>
      </c>
      <c r="I118" s="45">
        <f t="shared" si="32"/>
        <v>3447.56</v>
      </c>
      <c r="J118" s="62">
        <f t="shared" si="29"/>
        <v>0.04428034422</v>
      </c>
      <c r="K118" s="47"/>
    </row>
    <row r="119">
      <c r="A119" s="78" t="s">
        <v>262</v>
      </c>
      <c r="B119" s="39" t="s">
        <v>263</v>
      </c>
      <c r="C119" s="40">
        <v>112.85</v>
      </c>
      <c r="D119" s="41" t="s">
        <v>25</v>
      </c>
      <c r="E119" s="41">
        <v>100726.0</v>
      </c>
      <c r="F119" s="42">
        <v>26.3</v>
      </c>
      <c r="G119" s="43">
        <f t="shared" si="30"/>
        <v>7.12</v>
      </c>
      <c r="H119" s="44">
        <f t="shared" si="31"/>
        <v>33.42</v>
      </c>
      <c r="I119" s="45">
        <f t="shared" si="32"/>
        <v>3771.44</v>
      </c>
      <c r="J119" s="62">
        <f t="shared" si="29"/>
        <v>0.04844024801</v>
      </c>
      <c r="K119" s="47"/>
    </row>
    <row r="120">
      <c r="A120" s="78" t="s">
        <v>264</v>
      </c>
      <c r="B120" s="39" t="s">
        <v>265</v>
      </c>
      <c r="C120" s="40">
        <v>207.0</v>
      </c>
      <c r="D120" s="41" t="s">
        <v>25</v>
      </c>
      <c r="E120" s="41">
        <v>95623.0</v>
      </c>
      <c r="F120" s="42">
        <v>9.79</v>
      </c>
      <c r="G120" s="43">
        <f t="shared" si="30"/>
        <v>2.65</v>
      </c>
      <c r="H120" s="44">
        <f t="shared" si="31"/>
        <v>12.44</v>
      </c>
      <c r="I120" s="45">
        <f t="shared" si="32"/>
        <v>2575.08</v>
      </c>
      <c r="J120" s="62">
        <f t="shared" si="29"/>
        <v>0.03307424057</v>
      </c>
      <c r="K120" s="47"/>
    </row>
    <row r="121">
      <c r="A121" s="78" t="s">
        <v>266</v>
      </c>
      <c r="B121" s="39" t="s">
        <v>267</v>
      </c>
      <c r="C121" s="40">
        <v>173.95</v>
      </c>
      <c r="D121" s="41" t="s">
        <v>25</v>
      </c>
      <c r="E121" s="56">
        <v>99814.0</v>
      </c>
      <c r="F121" s="42">
        <v>1.86</v>
      </c>
      <c r="G121" s="43">
        <f t="shared" si="30"/>
        <v>0.5</v>
      </c>
      <c r="H121" s="44">
        <f t="shared" si="31"/>
        <v>2.36</v>
      </c>
      <c r="I121" s="45">
        <f t="shared" si="32"/>
        <v>410.52</v>
      </c>
      <c r="J121" s="62">
        <f t="shared" si="29"/>
        <v>0.005272705018</v>
      </c>
      <c r="K121" s="47"/>
    </row>
    <row r="122">
      <c r="A122" s="78" t="s">
        <v>268</v>
      </c>
      <c r="B122" s="83" t="s">
        <v>269</v>
      </c>
      <c r="C122" s="40">
        <v>173.95</v>
      </c>
      <c r="D122" s="50" t="s">
        <v>25</v>
      </c>
      <c r="E122" s="136" t="s">
        <v>270</v>
      </c>
      <c r="F122" s="113">
        <v>2.1852899999999997</v>
      </c>
      <c r="G122" s="43">
        <f t="shared" si="30"/>
        <v>0.59</v>
      </c>
      <c r="H122" s="44">
        <f t="shared" si="31"/>
        <v>2.77</v>
      </c>
      <c r="I122" s="45">
        <f t="shared" si="32"/>
        <v>481.84</v>
      </c>
      <c r="J122" s="62">
        <f t="shared" si="29"/>
        <v>0.006188736689</v>
      </c>
      <c r="K122" s="53"/>
    </row>
    <row r="123">
      <c r="A123" s="78" t="s">
        <v>271</v>
      </c>
      <c r="B123" s="39" t="s">
        <v>272</v>
      </c>
      <c r="C123" s="40">
        <v>4.7</v>
      </c>
      <c r="D123" s="41" t="s">
        <v>25</v>
      </c>
      <c r="E123" s="41">
        <v>102491.0</v>
      </c>
      <c r="F123" s="42">
        <v>19.16</v>
      </c>
      <c r="G123" s="43">
        <f t="shared" si="30"/>
        <v>5.19</v>
      </c>
      <c r="H123" s="44">
        <f t="shared" si="31"/>
        <v>24.35</v>
      </c>
      <c r="I123" s="45">
        <f t="shared" si="32"/>
        <v>114.44</v>
      </c>
      <c r="J123" s="62">
        <f t="shared" si="29"/>
        <v>0.001469863496</v>
      </c>
      <c r="K123" s="47"/>
    </row>
    <row r="124">
      <c r="A124" s="78" t="s">
        <v>273</v>
      </c>
      <c r="B124" s="39" t="s">
        <v>274</v>
      </c>
      <c r="C124" s="40">
        <v>1.44</v>
      </c>
      <c r="D124" s="41" t="s">
        <v>25</v>
      </c>
      <c r="E124" s="41">
        <v>102513.0</v>
      </c>
      <c r="F124" s="42">
        <v>45.91</v>
      </c>
      <c r="G124" s="43">
        <f t="shared" si="30"/>
        <v>12.44</v>
      </c>
      <c r="H124" s="44">
        <f t="shared" si="31"/>
        <v>58.35</v>
      </c>
      <c r="I124" s="45">
        <f t="shared" si="32"/>
        <v>84.02</v>
      </c>
      <c r="J124" s="62">
        <f t="shared" si="29"/>
        <v>0.001079150043</v>
      </c>
      <c r="K124" s="47"/>
    </row>
    <row r="125">
      <c r="A125" s="63"/>
      <c r="B125" s="64"/>
      <c r="C125" s="65"/>
      <c r="D125" s="66"/>
      <c r="E125" s="67"/>
      <c r="F125" s="68"/>
      <c r="G125" s="65"/>
      <c r="H125" s="65"/>
      <c r="I125" s="69"/>
      <c r="J125" s="70"/>
      <c r="K125" s="70"/>
    </row>
    <row r="126">
      <c r="A126" s="86" t="s">
        <v>275</v>
      </c>
      <c r="B126" s="31" t="s">
        <v>276</v>
      </c>
      <c r="C126" s="32"/>
      <c r="D126" s="33"/>
      <c r="E126" s="87"/>
      <c r="F126" s="87"/>
      <c r="G126" s="34"/>
      <c r="H126" s="34"/>
      <c r="I126" s="35">
        <f>SUM(I127:I129)</f>
        <v>1337.41</v>
      </c>
      <c r="J126" s="36">
        <f t="shared" ref="J126:J129" si="33">I126/I$131</f>
        <v>0.01717764888</v>
      </c>
      <c r="K126" s="37"/>
    </row>
    <row r="127">
      <c r="A127" s="88" t="s">
        <v>277</v>
      </c>
      <c r="B127" s="39" t="s">
        <v>278</v>
      </c>
      <c r="C127" s="40">
        <v>177.67</v>
      </c>
      <c r="D127" s="41" t="s">
        <v>25</v>
      </c>
      <c r="E127" s="41">
        <v>99803.0</v>
      </c>
      <c r="F127" s="42">
        <v>2.01</v>
      </c>
      <c r="G127" s="43">
        <f t="shared" ref="G127:G129" si="34">TRUNC(F127*$G$8,2)</f>
        <v>0.54</v>
      </c>
      <c r="H127" s="44">
        <f t="shared" ref="H127:H129" si="35">TRUNC(G127+F127,2)</f>
        <v>2.55</v>
      </c>
      <c r="I127" s="45">
        <f t="shared" ref="I127:I129" si="36">TRUNC(H127*C127,2)</f>
        <v>453.05</v>
      </c>
      <c r="J127" s="62">
        <f t="shared" si="33"/>
        <v>0.005818958901</v>
      </c>
      <c r="K127" s="47"/>
    </row>
    <row r="128">
      <c r="A128" s="78" t="s">
        <v>279</v>
      </c>
      <c r="B128" s="39" t="s">
        <v>280</v>
      </c>
      <c r="C128" s="40">
        <v>63.0</v>
      </c>
      <c r="D128" s="56" t="s">
        <v>50</v>
      </c>
      <c r="E128" s="57" t="s">
        <v>281</v>
      </c>
      <c r="F128" s="42">
        <v>3.117</v>
      </c>
      <c r="G128" s="43">
        <f t="shared" si="34"/>
        <v>0.84</v>
      </c>
      <c r="H128" s="44">
        <f t="shared" si="35"/>
        <v>3.95</v>
      </c>
      <c r="I128" s="45">
        <f t="shared" si="36"/>
        <v>248.85</v>
      </c>
      <c r="J128" s="62">
        <f t="shared" si="33"/>
        <v>0.003196220997</v>
      </c>
      <c r="K128" s="47"/>
    </row>
    <row r="129">
      <c r="A129" s="78" t="s">
        <v>282</v>
      </c>
      <c r="B129" s="39" t="s">
        <v>283</v>
      </c>
      <c r="C129" s="40">
        <v>1.0</v>
      </c>
      <c r="D129" s="41" t="s">
        <v>19</v>
      </c>
      <c r="E129" s="56" t="s">
        <v>284</v>
      </c>
      <c r="F129" s="42">
        <v>500.0</v>
      </c>
      <c r="G129" s="43">
        <f t="shared" si="34"/>
        <v>135.51</v>
      </c>
      <c r="H129" s="44">
        <f t="shared" si="35"/>
        <v>635.51</v>
      </c>
      <c r="I129" s="45">
        <f t="shared" si="36"/>
        <v>635.51</v>
      </c>
      <c r="J129" s="62">
        <f t="shared" si="33"/>
        <v>0.00816246898</v>
      </c>
      <c r="K129" s="47"/>
    </row>
    <row r="130">
      <c r="A130" s="63"/>
      <c r="B130" s="64"/>
      <c r="C130" s="65"/>
      <c r="D130" s="66"/>
      <c r="E130" s="66"/>
      <c r="F130" s="137"/>
      <c r="G130" s="65"/>
      <c r="H130" s="65"/>
      <c r="I130" s="69"/>
      <c r="J130" s="70"/>
      <c r="K130" s="70"/>
    </row>
    <row r="131">
      <c r="A131" s="138"/>
      <c r="B131" s="31"/>
      <c r="C131" s="32"/>
      <c r="D131" s="33"/>
      <c r="E131" s="33"/>
      <c r="F131" s="34" t="s">
        <v>285</v>
      </c>
      <c r="G131" s="34"/>
      <c r="H131" s="34" t="s">
        <v>286</v>
      </c>
      <c r="I131" s="35">
        <f>I9+I17+I33+I40+I49+I66+I101+I106+I126</f>
        <v>77857.57</v>
      </c>
      <c r="J131" s="36">
        <f>(J9+J17+J33+J40+J49+J66+J101+J106+J126)</f>
        <v>1</v>
      </c>
      <c r="K131" s="37"/>
    </row>
    <row r="132" ht="12.75" customHeight="1">
      <c r="A132" s="139"/>
      <c r="B132" s="140"/>
      <c r="C132" s="139"/>
      <c r="D132" s="139"/>
      <c r="E132" s="139"/>
      <c r="F132" s="139"/>
      <c r="G132" s="139"/>
      <c r="H132" s="29"/>
      <c r="I132" s="29"/>
      <c r="J132" s="29"/>
      <c r="K132" s="29"/>
    </row>
    <row r="133" ht="15.0" customHeight="1">
      <c r="A133" s="139"/>
      <c r="B133" s="141" t="s">
        <v>287</v>
      </c>
      <c r="C133" s="29">
        <f>I131</f>
        <v>77857.57</v>
      </c>
      <c r="E133" s="142" t="s">
        <v>288</v>
      </c>
      <c r="F133" s="139"/>
      <c r="G133" s="139"/>
      <c r="H133" s="29"/>
      <c r="I133" s="29"/>
      <c r="J133" s="29"/>
      <c r="K133" s="29"/>
    </row>
    <row r="134" ht="12.75" customHeight="1">
      <c r="A134" s="139"/>
      <c r="B134" s="143"/>
      <c r="C134" s="103"/>
      <c r="D134" s="144"/>
      <c r="E134" s="145"/>
      <c r="F134" s="145"/>
      <c r="G134" s="145"/>
      <c r="H134" s="145"/>
      <c r="I134" s="145"/>
      <c r="J134" s="145"/>
      <c r="K134" s="145"/>
    </row>
    <row r="135" ht="12.75" customHeight="1">
      <c r="A135" s="139"/>
      <c r="B135" s="146"/>
      <c r="C135" s="139"/>
      <c r="D135" s="139"/>
      <c r="E135" s="139"/>
      <c r="F135" s="147"/>
      <c r="G135" s="139"/>
      <c r="H135" s="139"/>
      <c r="I135" s="139"/>
      <c r="J135" s="139"/>
      <c r="K135" s="139"/>
    </row>
    <row r="136" ht="12.0" customHeight="1">
      <c r="A136" s="139"/>
      <c r="B136" s="146"/>
      <c r="C136" s="139"/>
      <c r="D136" s="139"/>
      <c r="E136" s="139"/>
      <c r="F136" s="147"/>
      <c r="G136" s="139"/>
      <c r="H136" s="139"/>
      <c r="I136" s="139"/>
      <c r="J136" s="139"/>
      <c r="K136" s="139"/>
    </row>
    <row r="137" ht="12.75" customHeight="1">
      <c r="A137" s="148" t="s">
        <v>289</v>
      </c>
      <c r="K137" s="148"/>
    </row>
    <row r="138" ht="12.75" customHeight="1">
      <c r="A138" s="139" t="s">
        <v>290</v>
      </c>
      <c r="K138" s="139"/>
    </row>
    <row r="139" ht="12.75" customHeight="1">
      <c r="A139" s="139" t="s">
        <v>291</v>
      </c>
      <c r="K139" s="139"/>
    </row>
    <row r="140" ht="12.75" customHeight="1">
      <c r="A140" s="139" t="s">
        <v>292</v>
      </c>
      <c r="K140" s="139"/>
    </row>
  </sheetData>
  <mergeCells count="12">
    <mergeCell ref="C133:D133"/>
    <mergeCell ref="A137:J137"/>
    <mergeCell ref="A138:J138"/>
    <mergeCell ref="A139:J139"/>
    <mergeCell ref="A140:J140"/>
    <mergeCell ref="A1:J1"/>
    <mergeCell ref="A2:J2"/>
    <mergeCell ref="A3:B3"/>
    <mergeCell ref="A4:J4"/>
    <mergeCell ref="A5:F5"/>
    <mergeCell ref="A6:B6"/>
    <mergeCell ref="C6:H6"/>
  </mergeCells>
  <hyperlinks>
    <hyperlink r:id="rId1" ref="B26"/>
    <hyperlink r:id="rId2" ref="B54"/>
    <hyperlink r:id="rId3" ref="B71"/>
    <hyperlink r:id="rId4" ref="B73"/>
    <hyperlink r:id="rId5" ref="B75"/>
    <hyperlink r:id="rId6" ref="B76"/>
    <hyperlink r:id="rId7" ref="B77"/>
    <hyperlink r:id="rId8" ref="B78"/>
    <hyperlink r:id="rId9" ref="B79"/>
    <hyperlink r:id="rId10" ref="B85"/>
    <hyperlink r:id="rId11" ref="B102"/>
  </hyperlinks>
  <printOptions/>
  <pageMargins bottom="0.31661483491034215" footer="0.0" header="0.0" left="0.21835505855885665" right="0.2511083173426852" top="0.24019056441474232"/>
  <pageSetup fitToHeight="0" paperSize="9" orientation="landscape"/>
  <drawing r:id="rId1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FF"/>
    <pageSetUpPr fitToPage="1"/>
  </sheetPr>
  <sheetViews>
    <sheetView showGridLines="0" workbookViewId="0"/>
  </sheetViews>
  <sheetFormatPr customHeight="1" defaultColWidth="12.63" defaultRowHeight="15.0"/>
  <cols>
    <col customWidth="1" min="1" max="1" width="8.25"/>
    <col customWidth="1" min="2" max="2" width="48.13"/>
    <col customWidth="1" min="3" max="3" width="23.25"/>
    <col customWidth="1" min="4" max="4" width="16.38"/>
    <col customWidth="1" min="5" max="6" width="24.0"/>
  </cols>
  <sheetData>
    <row r="1" ht="19.5" customHeight="1">
      <c r="A1" s="149" t="s">
        <v>0</v>
      </c>
      <c r="B1" s="150"/>
      <c r="C1" s="150"/>
      <c r="D1" s="150"/>
      <c r="E1" s="150"/>
      <c r="F1" s="151"/>
    </row>
    <row r="2" ht="17.25" customHeight="1">
      <c r="A2" s="3" t="s">
        <v>1</v>
      </c>
      <c r="F2" s="152"/>
    </row>
    <row r="3" ht="17.25" customHeight="1">
      <c r="A3" s="7" t="s">
        <v>293</v>
      </c>
      <c r="F3" s="152"/>
    </row>
    <row r="4" ht="17.25" customHeight="1">
      <c r="A4" s="6" t="s">
        <v>3</v>
      </c>
      <c r="F4" s="152"/>
    </row>
    <row r="5" ht="17.25" customHeight="1">
      <c r="A5" s="153" t="str">
        <f>'ORÇAMENTO (ACARI)'!A6</f>
        <v>DATA: 26 DE JUNHO DE 2024</v>
      </c>
      <c r="F5" s="152"/>
    </row>
    <row r="6" ht="17.25" customHeight="1">
      <c r="A6" s="154"/>
      <c r="B6" s="155"/>
      <c r="C6" s="156"/>
      <c r="D6" s="156"/>
      <c r="E6" s="156"/>
      <c r="F6" s="156"/>
    </row>
    <row r="7" ht="17.25" customHeight="1">
      <c r="A7" s="154"/>
      <c r="B7" s="157"/>
      <c r="C7" s="158"/>
      <c r="D7" s="158"/>
      <c r="E7" s="158"/>
      <c r="F7" s="158"/>
    </row>
    <row r="8" ht="28.5" customHeight="1">
      <c r="A8" s="159" t="s">
        <v>294</v>
      </c>
      <c r="B8" s="150"/>
      <c r="C8" s="150"/>
      <c r="D8" s="150"/>
      <c r="E8" s="150"/>
      <c r="F8" s="150"/>
    </row>
    <row r="9" ht="28.5" customHeight="1">
      <c r="A9" s="160"/>
      <c r="B9" s="160"/>
      <c r="C9" s="160"/>
      <c r="D9" s="160"/>
      <c r="E9" s="160"/>
      <c r="F9" s="160"/>
    </row>
    <row r="10">
      <c r="A10" s="161" t="s">
        <v>5</v>
      </c>
      <c r="B10" s="162" t="s">
        <v>6</v>
      </c>
      <c r="C10" s="162" t="s">
        <v>295</v>
      </c>
      <c r="D10" s="162" t="s">
        <v>14</v>
      </c>
      <c r="E10" s="162" t="s">
        <v>296</v>
      </c>
      <c r="F10" s="162" t="s">
        <v>297</v>
      </c>
    </row>
    <row r="11" ht="13.5" customHeight="1">
      <c r="A11" s="163"/>
      <c r="B11" s="163"/>
      <c r="C11" s="163"/>
      <c r="D11" s="163"/>
      <c r="E11" s="163"/>
      <c r="F11" s="163"/>
    </row>
    <row r="12" ht="15.75" customHeight="1">
      <c r="A12" s="164">
        <v>1.0</v>
      </c>
      <c r="B12" s="165" t="str">
        <f>'ORÇAMENTO (ACARI)'!B9</f>
        <v>ITENS PRELIMINARES</v>
      </c>
      <c r="C12" s="166">
        <f>'ORÇAMENTO (ACARI)'!I9</f>
        <v>3401.51</v>
      </c>
      <c r="D12" s="167">
        <f>C12/C$30</f>
        <v>0.04368887958</v>
      </c>
      <c r="E12" s="168">
        <f t="shared" ref="E12:F12" si="1">E13*$C12</f>
        <v>1700.755</v>
      </c>
      <c r="F12" s="168">
        <f t="shared" si="1"/>
        <v>1700.755</v>
      </c>
    </row>
    <row r="13" ht="15.75" customHeight="1">
      <c r="A13" s="163"/>
      <c r="B13" s="163"/>
      <c r="C13" s="163"/>
      <c r="D13" s="163"/>
      <c r="E13" s="169">
        <v>0.5</v>
      </c>
      <c r="F13" s="169">
        <v>0.5</v>
      </c>
    </row>
    <row r="14" ht="15.75" customHeight="1">
      <c r="A14" s="164">
        <v>2.0</v>
      </c>
      <c r="B14" s="165" t="str">
        <f>'ORÇAMENTO (ACARI)'!B17</f>
        <v>COBERTURA E IMPERMEABILIZAÇÕES</v>
      </c>
      <c r="C14" s="166">
        <f>'ORÇAMENTO (ACARI)'!I17</f>
        <v>9689.13</v>
      </c>
      <c r="D14" s="167">
        <f>C14/C$30</f>
        <v>0.1244468585</v>
      </c>
      <c r="E14" s="168">
        <f t="shared" ref="E14:F14" si="2">E15*$C14</f>
        <v>7751.304</v>
      </c>
      <c r="F14" s="168">
        <f t="shared" si="2"/>
        <v>1937.826</v>
      </c>
    </row>
    <row r="15" ht="15.75" customHeight="1">
      <c r="A15" s="163"/>
      <c r="B15" s="163"/>
      <c r="C15" s="163"/>
      <c r="D15" s="163"/>
      <c r="E15" s="169">
        <v>0.8</v>
      </c>
      <c r="F15" s="169">
        <v>0.2</v>
      </c>
    </row>
    <row r="16" ht="15.75" customHeight="1">
      <c r="A16" s="164">
        <v>3.0</v>
      </c>
      <c r="B16" s="170" t="str">
        <f>'ORÇAMENTO (ACARI)'!B33</f>
        <v>REVESTIMENTOS</v>
      </c>
      <c r="C16" s="166">
        <f>'ORÇAMENTO (ACARI)'!I33</f>
        <v>492.43</v>
      </c>
      <c r="D16" s="167">
        <f>C16/C$30</f>
        <v>0.006324754292</v>
      </c>
      <c r="E16" s="168">
        <f t="shared" ref="E16:F16" si="3">E17*$C16</f>
        <v>246.215</v>
      </c>
      <c r="F16" s="168">
        <f t="shared" si="3"/>
        <v>246.215</v>
      </c>
    </row>
    <row r="17" ht="15.75" customHeight="1">
      <c r="A17" s="163"/>
      <c r="B17" s="163"/>
      <c r="C17" s="163"/>
      <c r="D17" s="163"/>
      <c r="E17" s="171">
        <v>0.5</v>
      </c>
      <c r="F17" s="171">
        <v>0.5</v>
      </c>
    </row>
    <row r="18" ht="15.75" customHeight="1">
      <c r="A18" s="164">
        <v>4.0</v>
      </c>
      <c r="B18" s="170" t="str">
        <f>'ORÇAMENTO (ACARI)'!B40</f>
        <v>PISOS</v>
      </c>
      <c r="C18" s="166">
        <f>'ORÇAMENTO (ACARI)'!I40</f>
        <v>5655.61</v>
      </c>
      <c r="D18" s="167">
        <f>C18/C$30</f>
        <v>0.07264046386</v>
      </c>
      <c r="E18" s="168">
        <f t="shared" ref="E18:F18" si="4">E19*$C18</f>
        <v>2827.805</v>
      </c>
      <c r="F18" s="168">
        <f t="shared" si="4"/>
        <v>2827.805</v>
      </c>
    </row>
    <row r="19" ht="15.75" customHeight="1">
      <c r="A19" s="163"/>
      <c r="B19" s="163"/>
      <c r="C19" s="163"/>
      <c r="D19" s="163"/>
      <c r="E19" s="171">
        <v>0.5</v>
      </c>
      <c r="F19" s="171">
        <v>0.5</v>
      </c>
    </row>
    <row r="20" ht="15.75" customHeight="1">
      <c r="A20" s="164">
        <v>5.0</v>
      </c>
      <c r="B20" s="170" t="str">
        <f>'ORÇAMENTO (ACARI)'!B49</f>
        <v>ESQUADRIAS</v>
      </c>
      <c r="C20" s="166">
        <f>'ORÇAMENTO (ACARI)'!I49</f>
        <v>15156.75</v>
      </c>
      <c r="D20" s="167">
        <f>C20/C$30</f>
        <v>0.1946727852</v>
      </c>
      <c r="E20" s="168">
        <f t="shared" ref="E20:F20" si="5">E21*$C20</f>
        <v>9094.05</v>
      </c>
      <c r="F20" s="168">
        <f t="shared" si="5"/>
        <v>6062.7</v>
      </c>
    </row>
    <row r="21" ht="15.75" customHeight="1">
      <c r="A21" s="163"/>
      <c r="B21" s="163"/>
      <c r="C21" s="163"/>
      <c r="D21" s="163"/>
      <c r="E21" s="171">
        <v>0.6</v>
      </c>
      <c r="F21" s="171">
        <v>0.4</v>
      </c>
    </row>
    <row r="22" ht="15.75" customHeight="1">
      <c r="A22" s="164">
        <v>6.0</v>
      </c>
      <c r="B22" s="170" t="str">
        <f>'ORÇAMENTO (ACARI)'!B66</f>
        <v>INSTALAÇÕES</v>
      </c>
      <c r="C22" s="166">
        <f>'ORÇAMENTO (ACARI)'!I66</f>
        <v>12837.16</v>
      </c>
      <c r="D22" s="167">
        <f>C22/C$30</f>
        <v>0.1648800496</v>
      </c>
      <c r="E22" s="168">
        <f t="shared" ref="E22:F22" si="6">E23*$C22</f>
        <v>6418.58</v>
      </c>
      <c r="F22" s="168">
        <f t="shared" si="6"/>
        <v>6418.58</v>
      </c>
    </row>
    <row r="23" ht="15.75" customHeight="1">
      <c r="A23" s="163"/>
      <c r="B23" s="163"/>
      <c r="C23" s="163"/>
      <c r="D23" s="163"/>
      <c r="E23" s="171">
        <v>0.5</v>
      </c>
      <c r="F23" s="171">
        <v>0.5</v>
      </c>
    </row>
    <row r="24" ht="15.75" customHeight="1">
      <c r="A24" s="164">
        <v>7.0</v>
      </c>
      <c r="B24" s="170" t="str">
        <f>'ORÇAMENTO (ACARI)'!B101</f>
        <v>SINALIZAÇÃO</v>
      </c>
      <c r="C24" s="166">
        <f>'ORÇAMENTO (ACARI)'!I101</f>
        <v>799.53</v>
      </c>
      <c r="D24" s="167">
        <f>C24/C$30</f>
        <v>0.01026913632</v>
      </c>
      <c r="E24" s="168">
        <f t="shared" ref="E24:F24" si="7">E25*$C24</f>
        <v>0</v>
      </c>
      <c r="F24" s="168">
        <f t="shared" si="7"/>
        <v>799.53</v>
      </c>
    </row>
    <row r="25" ht="15.75" customHeight="1">
      <c r="A25" s="163"/>
      <c r="B25" s="163"/>
      <c r="C25" s="163"/>
      <c r="D25" s="163"/>
      <c r="E25" s="171"/>
      <c r="F25" s="171">
        <v>1.0</v>
      </c>
    </row>
    <row r="26" ht="15.75" customHeight="1">
      <c r="A26" s="164">
        <v>8.0</v>
      </c>
      <c r="B26" s="170" t="str">
        <f>'ORÇAMENTO (ACARI)'!B106</f>
        <v>PINTURA</v>
      </c>
      <c r="C26" s="166">
        <f>'ORÇAMENTO (ACARI)'!I106</f>
        <v>28488.04</v>
      </c>
      <c r="D26" s="167">
        <f>C26/C$30</f>
        <v>0.3658994238</v>
      </c>
      <c r="E26" s="168">
        <f t="shared" ref="E26:F26" si="8">E27*$C26</f>
        <v>11395.216</v>
      </c>
      <c r="F26" s="168">
        <f t="shared" si="8"/>
        <v>17092.824</v>
      </c>
    </row>
    <row r="27" ht="15.75" customHeight="1">
      <c r="A27" s="163"/>
      <c r="B27" s="163"/>
      <c r="C27" s="163"/>
      <c r="D27" s="163"/>
      <c r="E27" s="171">
        <v>0.4</v>
      </c>
      <c r="F27" s="171">
        <v>0.6</v>
      </c>
    </row>
    <row r="28" ht="15.75" customHeight="1">
      <c r="A28" s="164">
        <v>9.0</v>
      </c>
      <c r="B28" s="170" t="str">
        <f>'ORÇAMENTO (ACARI)'!B126</f>
        <v>DIVERSOS</v>
      </c>
      <c r="C28" s="166">
        <f>'ORÇAMENTO (ACARI)'!I126</f>
        <v>1337.41</v>
      </c>
      <c r="D28" s="167">
        <f>C28/C$30</f>
        <v>0.01717764888</v>
      </c>
      <c r="E28" s="168">
        <f t="shared" ref="E28:F28" si="9">E29*$C28</f>
        <v>0</v>
      </c>
      <c r="F28" s="168">
        <f t="shared" si="9"/>
        <v>1337.41</v>
      </c>
    </row>
    <row r="29" ht="15.75" customHeight="1">
      <c r="A29" s="163"/>
      <c r="B29" s="163"/>
      <c r="C29" s="163"/>
      <c r="D29" s="163"/>
      <c r="E29" s="171"/>
      <c r="F29" s="171">
        <v>1.0</v>
      </c>
    </row>
    <row r="30" ht="31.5" customHeight="1">
      <c r="A30" s="172"/>
      <c r="B30" s="173" t="s">
        <v>298</v>
      </c>
      <c r="C30" s="174">
        <f t="shared" ref="C30:D30" si="10">SUM(C12:C29)</f>
        <v>77857.57</v>
      </c>
      <c r="D30" s="175">
        <f t="shared" si="10"/>
        <v>1</v>
      </c>
      <c r="E30" s="176">
        <f t="shared" ref="E30:F30" si="11">E12+E14+E16+E18+E20+E22+E24+E26+E28</f>
        <v>39433.925</v>
      </c>
      <c r="F30" s="177">
        <f t="shared" si="11"/>
        <v>38423.645</v>
      </c>
    </row>
    <row r="31" ht="31.5" customHeight="1">
      <c r="A31" s="172"/>
      <c r="B31" s="173" t="s">
        <v>299</v>
      </c>
      <c r="C31" s="178" t="s">
        <v>300</v>
      </c>
      <c r="D31" s="56" t="s">
        <v>300</v>
      </c>
      <c r="E31" s="177">
        <f>E30</f>
        <v>39433.925</v>
      </c>
      <c r="F31" s="177">
        <f>E31+F30</f>
        <v>77857.57</v>
      </c>
    </row>
    <row r="32" ht="31.5" customHeight="1">
      <c r="A32" s="172"/>
      <c r="B32" s="173" t="s">
        <v>301</v>
      </c>
      <c r="C32" s="178" t="s">
        <v>300</v>
      </c>
      <c r="D32" s="56" t="s">
        <v>300</v>
      </c>
      <c r="E32" s="171">
        <f t="shared" ref="E32:F32" si="12">E30/$C$30</f>
        <v>0.5064880011</v>
      </c>
      <c r="F32" s="171">
        <f t="shared" si="12"/>
        <v>0.4935119989</v>
      </c>
    </row>
    <row r="33" ht="31.5" customHeight="1">
      <c r="A33" s="172"/>
      <c r="B33" s="173" t="s">
        <v>302</v>
      </c>
      <c r="C33" s="178" t="s">
        <v>300</v>
      </c>
      <c r="D33" s="56" t="s">
        <v>300</v>
      </c>
      <c r="E33" s="171">
        <f t="shared" ref="E33:F33" si="13">E31/$C30</f>
        <v>0.5064880011</v>
      </c>
      <c r="F33" s="171">
        <f t="shared" si="13"/>
        <v>1</v>
      </c>
    </row>
    <row r="34" ht="15.75" customHeight="1">
      <c r="A34" s="179"/>
      <c r="B34" s="179"/>
      <c r="C34" s="179"/>
      <c r="D34" s="179"/>
      <c r="E34" s="179"/>
      <c r="F34" s="179"/>
    </row>
    <row r="35" ht="15.75" customHeight="1">
      <c r="A35" s="179"/>
      <c r="B35" s="179"/>
      <c r="C35" s="180"/>
      <c r="D35" s="181"/>
      <c r="E35" s="179"/>
      <c r="F35" s="179"/>
    </row>
    <row r="36" ht="15.75" customHeight="1">
      <c r="A36" s="182"/>
      <c r="B36" s="182"/>
      <c r="C36" s="182"/>
      <c r="D36" s="182"/>
      <c r="E36" s="182"/>
      <c r="F36" s="182"/>
    </row>
    <row r="37" ht="15.75" customHeight="1">
      <c r="A37" s="182"/>
      <c r="B37" s="182"/>
      <c r="C37" s="182"/>
      <c r="D37" s="182"/>
      <c r="E37" s="182"/>
      <c r="F37" s="182"/>
    </row>
    <row r="38" ht="15.75" customHeight="1">
      <c r="A38" s="182"/>
      <c r="B38" s="182"/>
      <c r="C38" s="182"/>
      <c r="D38" s="182"/>
      <c r="E38" s="182"/>
      <c r="F38" s="182"/>
    </row>
    <row r="39" ht="15.75" customHeight="1">
      <c r="A39" s="183" t="s">
        <v>289</v>
      </c>
    </row>
    <row r="40">
      <c r="A40" s="182" t="s">
        <v>290</v>
      </c>
    </row>
    <row r="41">
      <c r="A41" s="182" t="s">
        <v>291</v>
      </c>
    </row>
    <row r="42" ht="13.5" customHeight="1">
      <c r="A42" s="182" t="s">
        <v>292</v>
      </c>
    </row>
  </sheetData>
  <mergeCells count="52">
    <mergeCell ref="A20:A21"/>
    <mergeCell ref="B20:B21"/>
    <mergeCell ref="C20:C21"/>
    <mergeCell ref="D20:D21"/>
    <mergeCell ref="B22:B23"/>
    <mergeCell ref="C22:C23"/>
    <mergeCell ref="D22:D23"/>
    <mergeCell ref="A22:A23"/>
    <mergeCell ref="A24:A25"/>
    <mergeCell ref="B24:B25"/>
    <mergeCell ref="C24:C25"/>
    <mergeCell ref="D24:D25"/>
    <mergeCell ref="A26:A27"/>
    <mergeCell ref="B26:B27"/>
    <mergeCell ref="D10:D11"/>
    <mergeCell ref="E10:E11"/>
    <mergeCell ref="D12:D13"/>
    <mergeCell ref="D14:D15"/>
    <mergeCell ref="A1:E1"/>
    <mergeCell ref="A2:E2"/>
    <mergeCell ref="A3:E3"/>
    <mergeCell ref="A4:E4"/>
    <mergeCell ref="A5:E5"/>
    <mergeCell ref="A8:F8"/>
    <mergeCell ref="A10:A11"/>
    <mergeCell ref="F10:F11"/>
    <mergeCell ref="B10:B11"/>
    <mergeCell ref="C10:C11"/>
    <mergeCell ref="A12:A13"/>
    <mergeCell ref="B12:B13"/>
    <mergeCell ref="C12:C13"/>
    <mergeCell ref="B14:B15"/>
    <mergeCell ref="C14:C15"/>
    <mergeCell ref="C18:C19"/>
    <mergeCell ref="D18:D19"/>
    <mergeCell ref="A14:A15"/>
    <mergeCell ref="A16:A17"/>
    <mergeCell ref="B16:B17"/>
    <mergeCell ref="C16:C17"/>
    <mergeCell ref="D16:D17"/>
    <mergeCell ref="A18:A19"/>
    <mergeCell ref="B18:B19"/>
    <mergeCell ref="C26:C27"/>
    <mergeCell ref="D26:D27"/>
    <mergeCell ref="A28:A29"/>
    <mergeCell ref="B28:B29"/>
    <mergeCell ref="C28:C29"/>
    <mergeCell ref="D28:D29"/>
    <mergeCell ref="A39:F39"/>
    <mergeCell ref="A40:F40"/>
    <mergeCell ref="A41:F41"/>
    <mergeCell ref="A42:F42"/>
  </mergeCells>
  <conditionalFormatting sqref="E13:F13 E15:F15 E17:F17 E19:F19 E21:F21 E23:F23 E25:F25 E27:F27 E29:F29">
    <cfRule type="cellIs" dxfId="0" priority="1" operator="notEqual">
      <formula>0</formula>
    </cfRule>
  </conditionalFormatting>
  <printOptions horizontalCentered="1"/>
  <pageMargins bottom="0.75" footer="0.0" header="0.0" left="0.25" right="0.25" top="0.75"/>
  <pageSetup fitToWidth="0"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80000"/>
    <pageSetUpPr fitToPage="1"/>
  </sheetPr>
  <sheetViews>
    <sheetView showGridLines="0" workbookViewId="0"/>
  </sheetViews>
  <sheetFormatPr customHeight="1" defaultColWidth="12.63" defaultRowHeight="15.0"/>
  <cols>
    <col customWidth="1" min="1" max="1" width="13.88"/>
    <col customWidth="1" min="2" max="2" width="29.88"/>
    <col customWidth="1" min="3" max="4" width="20.0"/>
    <col customWidth="1" min="5" max="5" width="15.13"/>
    <col customWidth="1" min="6" max="6" width="31.38"/>
  </cols>
  <sheetData>
    <row r="1" ht="19.5" customHeight="1">
      <c r="A1" s="1" t="s">
        <v>0</v>
      </c>
    </row>
    <row r="2" ht="17.25" customHeight="1">
      <c r="A2" s="184" t="s">
        <v>1</v>
      </c>
      <c r="B2" s="9"/>
      <c r="C2" s="9"/>
      <c r="D2" s="9"/>
      <c r="E2" s="9"/>
      <c r="F2" s="9"/>
    </row>
    <row r="3" ht="17.25" customHeight="1">
      <c r="A3" s="185" t="s">
        <v>303</v>
      </c>
      <c r="B3" s="9"/>
      <c r="C3" s="9"/>
      <c r="D3" s="9"/>
      <c r="E3" s="9"/>
      <c r="F3" s="9"/>
    </row>
    <row r="4" ht="17.25" customHeight="1">
      <c r="A4" s="186" t="s">
        <v>3</v>
      </c>
      <c r="B4" s="9"/>
      <c r="C4" s="9"/>
      <c r="D4" s="9"/>
      <c r="E4" s="9"/>
      <c r="F4" s="187"/>
    </row>
    <row r="5" ht="17.25" customHeight="1">
      <c r="A5" s="188" t="str">
        <f>'CRONOGRAMA (ACARI)'!A5</f>
        <v>DATA: 26 DE JUNHO DE 2024</v>
      </c>
      <c r="B5" s="9"/>
      <c r="C5" s="9"/>
      <c r="D5" s="9"/>
      <c r="E5" s="9"/>
      <c r="F5" s="187"/>
    </row>
    <row r="6" ht="17.25" customHeight="1">
      <c r="A6" s="155"/>
      <c r="B6" s="156"/>
      <c r="C6" s="156"/>
      <c r="D6" s="156"/>
      <c r="E6" s="156"/>
      <c r="F6" s="156"/>
    </row>
    <row r="7" ht="12.75" customHeight="1">
      <c r="A7" s="189"/>
      <c r="B7" s="189"/>
      <c r="C7" s="189"/>
      <c r="D7" s="189"/>
      <c r="E7" s="189"/>
      <c r="F7" s="189"/>
    </row>
    <row r="8" ht="12.75" customHeight="1">
      <c r="A8" s="189" t="s">
        <v>304</v>
      </c>
      <c r="B8" s="189"/>
      <c r="C8" s="189"/>
      <c r="D8" s="189"/>
      <c r="E8" s="189"/>
      <c r="F8" s="189"/>
    </row>
    <row r="9" ht="15.0" customHeight="1">
      <c r="A9" s="190"/>
      <c r="B9" s="190"/>
      <c r="C9" s="190"/>
      <c r="D9" s="190"/>
      <c r="E9" s="190"/>
      <c r="F9" s="190"/>
    </row>
    <row r="10" ht="15.0" customHeight="1">
      <c r="A10" s="191" t="s">
        <v>305</v>
      </c>
      <c r="B10" s="191"/>
      <c r="C10" s="191"/>
      <c r="D10" s="190"/>
      <c r="E10" s="190"/>
      <c r="F10" s="190"/>
    </row>
    <row r="11" ht="15.0" customHeight="1">
      <c r="A11" s="190"/>
      <c r="B11" s="192"/>
      <c r="C11" s="193"/>
      <c r="D11" s="193"/>
      <c r="E11" s="192"/>
      <c r="F11" s="192"/>
    </row>
    <row r="12" ht="15.0" customHeight="1">
      <c r="A12" s="190"/>
      <c r="B12" s="192"/>
      <c r="C12" s="193"/>
      <c r="D12" s="193"/>
      <c r="E12" s="192"/>
      <c r="F12" s="192"/>
    </row>
    <row r="13" ht="15.0" customHeight="1">
      <c r="A13" s="194"/>
      <c r="B13" s="195" t="s">
        <v>306</v>
      </c>
      <c r="C13" s="196" t="s">
        <v>307</v>
      </c>
      <c r="D13" s="197">
        <v>0.055</v>
      </c>
      <c r="E13" s="198" t="s">
        <v>308</v>
      </c>
      <c r="F13" s="190"/>
    </row>
    <row r="14" ht="15.0" customHeight="1">
      <c r="A14" s="194"/>
      <c r="B14" s="195" t="s">
        <v>309</v>
      </c>
      <c r="C14" s="196" t="s">
        <v>310</v>
      </c>
      <c r="D14" s="197">
        <v>0.0896</v>
      </c>
      <c r="E14" s="198" t="s">
        <v>308</v>
      </c>
      <c r="F14" s="190"/>
    </row>
    <row r="15" ht="15.0" customHeight="1">
      <c r="A15" s="194"/>
      <c r="B15" s="195" t="s">
        <v>311</v>
      </c>
      <c r="C15" s="196" t="s">
        <v>312</v>
      </c>
      <c r="D15" s="197">
        <v>0.008</v>
      </c>
      <c r="E15" s="198" t="s">
        <v>313</v>
      </c>
      <c r="F15" s="190"/>
    </row>
    <row r="16" ht="15.0" customHeight="1">
      <c r="A16" s="194"/>
      <c r="B16" s="195" t="s">
        <v>314</v>
      </c>
      <c r="C16" s="196" t="s">
        <v>315</v>
      </c>
      <c r="D16" s="197">
        <v>0.0127</v>
      </c>
      <c r="E16" s="198" t="s">
        <v>313</v>
      </c>
      <c r="F16" s="190"/>
    </row>
    <row r="17" ht="15.0" customHeight="1">
      <c r="A17" s="194"/>
      <c r="B17" s="195" t="s">
        <v>316</v>
      </c>
      <c r="C17" s="196" t="s">
        <v>317</v>
      </c>
      <c r="D17" s="197">
        <v>0.0123</v>
      </c>
      <c r="E17" s="198" t="s">
        <v>313</v>
      </c>
      <c r="F17" s="199"/>
    </row>
    <row r="18" ht="15.0" customHeight="1">
      <c r="A18" s="200"/>
      <c r="B18" s="195" t="s">
        <v>318</v>
      </c>
      <c r="C18" s="196" t="s">
        <v>319</v>
      </c>
      <c r="D18" s="197">
        <f>(3+0.65+3)/100</f>
        <v>0.0665</v>
      </c>
      <c r="E18" s="201"/>
      <c r="F18" s="202" t="s">
        <v>320</v>
      </c>
    </row>
    <row r="19" ht="15.0" customHeight="1">
      <c r="A19" s="190"/>
      <c r="B19" s="190"/>
      <c r="C19" s="203"/>
      <c r="D19" s="203"/>
      <c r="E19" s="204"/>
      <c r="F19" s="205" t="s">
        <v>321</v>
      </c>
    </row>
    <row r="20" ht="15.0" customHeight="1">
      <c r="A20" s="190"/>
      <c r="B20" s="206"/>
      <c r="C20" s="207" t="s">
        <v>322</v>
      </c>
      <c r="D20" s="208">
        <f>((((1+D13+D15+D16)*(1+D17)*(1+D14))/(1-D18))-1)</f>
        <v>0.2710223219</v>
      </c>
      <c r="E20" s="209"/>
      <c r="F20" s="210" t="s">
        <v>323</v>
      </c>
    </row>
    <row r="21" ht="15.0" customHeight="1">
      <c r="A21" s="190"/>
      <c r="B21" s="190"/>
      <c r="C21" s="211"/>
      <c r="D21" s="211"/>
      <c r="E21" s="190"/>
      <c r="F21" s="211"/>
    </row>
    <row r="22" ht="15.0" customHeight="1">
      <c r="A22" s="190"/>
      <c r="B22" s="190"/>
      <c r="C22" s="190"/>
      <c r="D22" s="190"/>
      <c r="E22" s="190"/>
      <c r="F22" s="190"/>
    </row>
    <row r="23" ht="15.0" customHeight="1">
      <c r="A23" s="190"/>
      <c r="B23" s="190"/>
      <c r="C23" s="190"/>
      <c r="D23" s="190"/>
      <c r="E23" s="190"/>
      <c r="F23" s="190"/>
    </row>
    <row r="24" ht="30.75" customHeight="1">
      <c r="A24" s="189" t="s">
        <v>324</v>
      </c>
      <c r="B24" s="189"/>
      <c r="C24" s="189"/>
      <c r="D24" s="189"/>
      <c r="E24" s="189"/>
      <c r="F24" s="189"/>
    </row>
    <row r="25" ht="30.75" customHeight="1">
      <c r="A25" s="212"/>
      <c r="B25" s="212"/>
      <c r="C25" s="212"/>
      <c r="D25" s="212"/>
      <c r="E25" s="212"/>
      <c r="F25" s="212"/>
    </row>
    <row r="26" ht="30.75" customHeight="1">
      <c r="A26" s="212"/>
      <c r="B26" s="212" t="s">
        <v>325</v>
      </c>
      <c r="C26" s="212"/>
      <c r="D26" s="212"/>
      <c r="E26" s="212"/>
      <c r="F26" s="212"/>
    </row>
    <row r="27" ht="43.5" customHeight="1">
      <c r="A27" s="152"/>
      <c r="B27" s="213" t="s">
        <v>326</v>
      </c>
      <c r="C27" s="214"/>
      <c r="D27" s="214"/>
      <c r="E27" s="214"/>
      <c r="F27" s="215"/>
    </row>
    <row r="28" ht="33.0" customHeight="1">
      <c r="A28" s="152"/>
      <c r="B28" s="216" t="s">
        <v>327</v>
      </c>
      <c r="C28" s="214"/>
      <c r="D28" s="214"/>
      <c r="E28" s="214"/>
      <c r="F28" s="215"/>
    </row>
    <row r="29" ht="33.0" customHeight="1">
      <c r="A29" s="152"/>
      <c r="B29" s="216" t="s">
        <v>328</v>
      </c>
      <c r="C29" s="214"/>
      <c r="D29" s="214"/>
      <c r="E29" s="214"/>
      <c r="F29" s="215"/>
    </row>
    <row r="30" ht="23.25" customHeight="1">
      <c r="A30" s="217"/>
      <c r="B30" s="216" t="s">
        <v>329</v>
      </c>
      <c r="C30" s="214"/>
      <c r="D30" s="214"/>
      <c r="E30" s="214"/>
      <c r="F30" s="215"/>
    </row>
    <row r="31" ht="23.25" customHeight="1">
      <c r="A31" s="217"/>
      <c r="B31" s="216" t="s">
        <v>330</v>
      </c>
      <c r="C31" s="214"/>
      <c r="D31" s="214"/>
      <c r="E31" s="214"/>
      <c r="F31" s="215"/>
    </row>
    <row r="32" ht="23.25" customHeight="1">
      <c r="A32" s="217"/>
      <c r="B32" s="216" t="s">
        <v>331</v>
      </c>
      <c r="C32" s="214"/>
      <c r="D32" s="214"/>
      <c r="E32" s="214"/>
      <c r="F32" s="215"/>
    </row>
    <row r="33" ht="63.0" customHeight="1">
      <c r="A33" s="152"/>
      <c r="B33" s="218" t="s">
        <v>332</v>
      </c>
      <c r="C33" s="214"/>
      <c r="D33" s="214"/>
      <c r="E33" s="214"/>
      <c r="F33" s="215"/>
    </row>
    <row r="34" ht="72.0" customHeight="1">
      <c r="A34" s="219"/>
      <c r="B34" s="213" t="s">
        <v>333</v>
      </c>
      <c r="C34" s="214"/>
      <c r="D34" s="214"/>
      <c r="E34" s="214"/>
      <c r="F34" s="215"/>
    </row>
    <row r="35" ht="12.75" customHeight="1">
      <c r="A35" s="220"/>
      <c r="B35" s="220"/>
      <c r="C35" s="220"/>
      <c r="D35" s="220"/>
      <c r="E35" s="220"/>
      <c r="F35" s="220"/>
    </row>
    <row r="36" ht="12.75" customHeight="1">
      <c r="A36" s="221"/>
      <c r="B36" s="222"/>
      <c r="C36" s="150"/>
      <c r="D36" s="150"/>
      <c r="E36" s="150"/>
      <c r="F36" s="223"/>
    </row>
    <row r="37" ht="12.75" customHeight="1">
      <c r="A37" s="224"/>
      <c r="B37" s="224"/>
      <c r="C37" s="224"/>
      <c r="D37" s="224"/>
      <c r="E37" s="224"/>
      <c r="F37" s="224"/>
    </row>
    <row r="38" ht="12.75" customHeight="1">
      <c r="A38" s="224"/>
      <c r="B38" s="224"/>
      <c r="C38" s="224"/>
      <c r="D38" s="224"/>
      <c r="E38" s="224"/>
      <c r="F38" s="224"/>
    </row>
    <row r="39" ht="12.75" customHeight="1">
      <c r="A39" s="224"/>
      <c r="B39" s="224"/>
      <c r="C39" s="224"/>
      <c r="D39" s="224"/>
      <c r="E39" s="224"/>
      <c r="F39" s="224"/>
    </row>
    <row r="40" ht="12.75" customHeight="1">
      <c r="A40" s="224"/>
      <c r="B40" s="224"/>
      <c r="C40" s="224"/>
      <c r="D40" s="224"/>
      <c r="E40" s="224"/>
      <c r="F40" s="224"/>
    </row>
    <row r="41" ht="12.75" customHeight="1">
      <c r="A41" s="225" t="s">
        <v>289</v>
      </c>
      <c r="B41" s="9"/>
      <c r="C41" s="9"/>
      <c r="D41" s="9"/>
      <c r="E41" s="9"/>
      <c r="F41" s="187"/>
    </row>
    <row r="42" ht="12.75" customHeight="1">
      <c r="A42" s="226" t="s">
        <v>290</v>
      </c>
      <c r="B42" s="9"/>
      <c r="C42" s="9"/>
      <c r="D42" s="9"/>
      <c r="E42" s="9"/>
      <c r="F42" s="187"/>
    </row>
    <row r="43" ht="12.75" customHeight="1">
      <c r="A43" s="226" t="s">
        <v>291</v>
      </c>
      <c r="B43" s="9"/>
      <c r="C43" s="9"/>
      <c r="D43" s="9"/>
      <c r="E43" s="9"/>
      <c r="F43" s="187"/>
    </row>
    <row r="44" ht="12.75" customHeight="1">
      <c r="A44" s="226" t="s">
        <v>292</v>
      </c>
      <c r="B44" s="9"/>
      <c r="C44" s="9"/>
      <c r="D44" s="9"/>
      <c r="E44" s="9"/>
      <c r="F44" s="187"/>
    </row>
  </sheetData>
  <mergeCells count="18">
    <mergeCell ref="A1:F1"/>
    <mergeCell ref="A2:F2"/>
    <mergeCell ref="A3:F3"/>
    <mergeCell ref="A4:F4"/>
    <mergeCell ref="A5:F5"/>
    <mergeCell ref="B27:F27"/>
    <mergeCell ref="B28:F28"/>
    <mergeCell ref="A41:F41"/>
    <mergeCell ref="A42:F42"/>
    <mergeCell ref="A43:F43"/>
    <mergeCell ref="A44:F44"/>
    <mergeCell ref="B29:F29"/>
    <mergeCell ref="B30:F30"/>
    <mergeCell ref="B31:F31"/>
    <mergeCell ref="B32:F32"/>
    <mergeCell ref="B33:F33"/>
    <mergeCell ref="B34:F34"/>
    <mergeCell ref="B36:F36"/>
  </mergeCells>
  <hyperlinks>
    <hyperlink r:id="rId1" ref="B33"/>
  </hyperlinks>
  <printOptions/>
  <pageMargins bottom="0.2887818194782574" footer="0.0" header="0.0" left="0.36365118008373154" right="0.3101730653655357" top="0.26739057359097906"/>
  <pageSetup fitToHeight="0" paperSize="9" orientation="portrait"/>
  <drawing r:id="rId2"/>
</worksheet>
</file>